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9468" windowHeight="4248" activeTab="0"/>
  </bookViews>
  <sheets>
    <sheet name="за 12мес.2015" sheetId="1" r:id="rId1"/>
  </sheets>
  <definedNames>
    <definedName name="TABLE" localSheetId="0">'за 12мес.2015'!#REF!</definedName>
    <definedName name="TABLE_2" localSheetId="0">'за 12мес.2015'!#REF!</definedName>
    <definedName name="_xlnm.Print_Titles" localSheetId="0">'за 12мес.2015'!$9:$9</definedName>
  </definedNames>
  <calcPr fullCalcOnLoad="1"/>
</workbook>
</file>

<file path=xl/sharedStrings.xml><?xml version="1.0" encoding="utf-8"?>
<sst xmlns="http://schemas.openxmlformats.org/spreadsheetml/2006/main" count="89" uniqueCount="84">
  <si>
    <t xml:space="preserve"> </t>
  </si>
  <si>
    <t>Фізична культура і спорт</t>
  </si>
  <si>
    <t>010116</t>
  </si>
  <si>
    <t>070000</t>
  </si>
  <si>
    <t>080000</t>
  </si>
  <si>
    <t>090000</t>
  </si>
  <si>
    <t>090412</t>
  </si>
  <si>
    <t>091209</t>
  </si>
  <si>
    <t>240601</t>
  </si>
  <si>
    <t>100103</t>
  </si>
  <si>
    <t>Приложение № 2</t>
  </si>
  <si>
    <t>к решению Волновахского городского совета</t>
  </si>
  <si>
    <t>Отчет</t>
  </si>
  <si>
    <t>Код КФК</t>
  </si>
  <si>
    <t>Наименование показателей</t>
  </si>
  <si>
    <t>Общий фонд</t>
  </si>
  <si>
    <t>Специальный фонд</t>
  </si>
  <si>
    <t>Всего по городскому бюджету</t>
  </si>
  <si>
    <t>в % к плану</t>
  </si>
  <si>
    <t>Государственное управление</t>
  </si>
  <si>
    <t>Органы местного самоуправления</t>
  </si>
  <si>
    <t>Образование</t>
  </si>
  <si>
    <t>Здравоохранение</t>
  </si>
  <si>
    <t>Социальная защита и социальное обеспечение</t>
  </si>
  <si>
    <t>Прочие расходы на социальную защиту населения</t>
  </si>
  <si>
    <t>Финансовая поддержка общественных организаций инвалидов и ветеранов</t>
  </si>
  <si>
    <t>Жилищно-коммунальное хозяйство</t>
  </si>
  <si>
    <t>Капитальный ремонт жилищного фонда местных органов власти</t>
  </si>
  <si>
    <t>Дотация жилищно-коммунальному хозяйству</t>
  </si>
  <si>
    <t>100202</t>
  </si>
  <si>
    <t>Водопроводно-канализационное хозяйство</t>
  </si>
  <si>
    <t>Благоустройство города</t>
  </si>
  <si>
    <t>100302</t>
  </si>
  <si>
    <t>Комбинаты коммунальных предприятий. учреждения и организации жилищно-коммунального хозяйства</t>
  </si>
  <si>
    <t>Культура и искусство</t>
  </si>
  <si>
    <t>Прочие учреждения искусства и мероприятия</t>
  </si>
  <si>
    <t>Дворцы и дома культуры.клубы и другие учреждения клубного типа</t>
  </si>
  <si>
    <t>130102</t>
  </si>
  <si>
    <t>Проведение учебно-тренировочных сборов и соревнований</t>
  </si>
  <si>
    <t>Строительство</t>
  </si>
  <si>
    <t>Капитальные вложения</t>
  </si>
  <si>
    <t>Транспорт. дорожное хозяйство. связь . телекомуникации и информатика</t>
  </si>
  <si>
    <t>Расходы на проведение работ. связанных со строительством. реконструкцией. ремонтом и содержанием автомобильных дорог</t>
  </si>
  <si>
    <t>180000</t>
  </si>
  <si>
    <t>Прочие услуги. связанные с экономической деятельностью</t>
  </si>
  <si>
    <t>180409</t>
  </si>
  <si>
    <t>Взносы органов местного самоуправления в уставные фонды субъектов предпринимательской деятельности</t>
  </si>
  <si>
    <t>200000</t>
  </si>
  <si>
    <t>Охрана окружающей природной среды</t>
  </si>
  <si>
    <t>200200</t>
  </si>
  <si>
    <t>Охрана и рациональное использование земель</t>
  </si>
  <si>
    <t>Целевые фонды</t>
  </si>
  <si>
    <t>Охрана и рациональное использование природных ресурсов</t>
  </si>
  <si>
    <t>Расходы. не отнесенные к основным группам</t>
  </si>
  <si>
    <t>250302</t>
  </si>
  <si>
    <t>Средства. которые передаются в районные и городские бюджеты с городских(городов районного значения) бюджетов</t>
  </si>
  <si>
    <t>Прочие расходы</t>
  </si>
  <si>
    <t>Секретарь совета</t>
  </si>
  <si>
    <t>Т.Е.Гукай</t>
  </si>
  <si>
    <t>Всего расходов</t>
  </si>
  <si>
    <t>о выполнении городского бюджета по расходах</t>
  </si>
  <si>
    <t>250344</t>
  </si>
  <si>
    <t>Субвенция с местного бюджета государственному бюджету на выполнение программ социально-экономического и культурного развития регионов</t>
  </si>
  <si>
    <t>100201</t>
  </si>
  <si>
    <t>130115</t>
  </si>
  <si>
    <t>Центры "Спорт для всех" и мероприятия по физической культуре</t>
  </si>
  <si>
    <t>Тепловые сети</t>
  </si>
  <si>
    <t>160101 </t>
  </si>
  <si>
    <t>Землеустройство</t>
  </si>
  <si>
    <t>Сельское и лесное хозяйство, рыбное хозяйство и охота</t>
  </si>
  <si>
    <t>250315</t>
  </si>
  <si>
    <t>Прочие дополнительные дотации</t>
  </si>
  <si>
    <t>250404</t>
  </si>
  <si>
    <t>180109</t>
  </si>
  <si>
    <t>Программа стабилизации и социально-экономического развития территории</t>
  </si>
  <si>
    <t>091108</t>
  </si>
  <si>
    <t>250380</t>
  </si>
  <si>
    <t>Прочие субвенции</t>
  </si>
  <si>
    <t>Мероприятия по оздоровлению и отдых детей, кроме мероприятий по оздоровлению детей, что осуществляются за счет средств на оздоровление граждан, которые пострадали вследствие Чернобыльской катастрофы</t>
  </si>
  <si>
    <t>за   2015 год  Волновахского горсовета</t>
  </si>
  <si>
    <t>Утверждено  на  2015 г. с учетом внесенных изменений</t>
  </si>
  <si>
    <t>Выполнено за   2015 г.</t>
  </si>
  <si>
    <t>Выполнено за  2015 г.</t>
  </si>
  <si>
    <t>от 19.02.2016   №6/67 - 1588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</si>
</sst>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"/>
    <numFmt numFmtId="197" formatCode="0.0000"/>
    <numFmt numFmtId="198" formatCode="0.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 wrapText="1"/>
    </xf>
    <xf numFmtId="49" fontId="1" fillId="0" borderId="11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2" fillId="32" borderId="15" xfId="0" applyNumberFormat="1" applyFont="1" applyFill="1" applyBorder="1" applyAlignment="1">
      <alignment horizontal="center"/>
    </xf>
    <xf numFmtId="199" fontId="2" fillId="32" borderId="15" xfId="0" applyNumberFormat="1" applyFont="1" applyFill="1" applyBorder="1" applyAlignment="1">
      <alignment horizontal="center"/>
    </xf>
    <xf numFmtId="2" fontId="1" fillId="32" borderId="15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 applyProtection="1">
      <alignment horizontal="center"/>
      <protection locked="0"/>
    </xf>
    <xf numFmtId="2" fontId="2" fillId="32" borderId="11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 applyProtection="1">
      <alignment horizontal="center"/>
      <protection locked="0"/>
    </xf>
    <xf numFmtId="2" fontId="1" fillId="32" borderId="11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 quotePrefix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90" zoomScaleNormal="90" zoomScalePageLayoutView="0" workbookViewId="0" topLeftCell="A1">
      <selection activeCell="D10" sqref="D10"/>
    </sheetView>
  </sheetViews>
  <sheetFormatPr defaultColWidth="9.125" defaultRowHeight="12.75"/>
  <cols>
    <col min="1" max="1" width="9.125" style="2" customWidth="1"/>
    <col min="2" max="2" width="40.375" style="2" customWidth="1"/>
    <col min="3" max="4" width="11.50390625" style="2" customWidth="1"/>
    <col min="5" max="5" width="9.125" style="2" customWidth="1"/>
    <col min="6" max="6" width="12.875" style="2" customWidth="1"/>
    <col min="7" max="7" width="10.625" style="2" customWidth="1"/>
    <col min="8" max="8" width="8.375" style="2" customWidth="1"/>
    <col min="9" max="9" width="13.625" style="2" customWidth="1"/>
    <col min="10" max="10" width="15.625" style="2" customWidth="1"/>
    <col min="11" max="16384" width="9.125" style="2" customWidth="1"/>
  </cols>
  <sheetData>
    <row r="1" ht="12.75">
      <c r="H1" s="2" t="s">
        <v>10</v>
      </c>
    </row>
    <row r="2" spans="1:8" ht="12.75">
      <c r="A2" s="2" t="s">
        <v>0</v>
      </c>
      <c r="H2" s="2" t="s">
        <v>11</v>
      </c>
    </row>
    <row r="3" spans="8:10" ht="12.75">
      <c r="H3" s="12" t="s">
        <v>83</v>
      </c>
      <c r="I3" s="1"/>
      <c r="J3" s="3"/>
    </row>
    <row r="4" spans="1:10" s="9" customFormat="1" ht="15.7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9" customFormat="1" ht="15.75" customHeight="1">
      <c r="A5" s="41" t="s">
        <v>60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9" customFormat="1" ht="17.25" customHeight="1">
      <c r="A6" s="41" t="s">
        <v>79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0" customFormat="1" ht="17.25" customHeight="1">
      <c r="A7" s="42" t="s">
        <v>13</v>
      </c>
      <c r="B7" s="45" t="s">
        <v>14</v>
      </c>
      <c r="C7" s="44" t="s">
        <v>15</v>
      </c>
      <c r="D7" s="44"/>
      <c r="E7" s="44"/>
      <c r="F7" s="44" t="s">
        <v>16</v>
      </c>
      <c r="G7" s="44"/>
      <c r="H7" s="44"/>
      <c r="I7" s="44" t="s">
        <v>17</v>
      </c>
      <c r="J7" s="44"/>
    </row>
    <row r="8" spans="1:12" s="10" customFormat="1" ht="72.75" customHeight="1">
      <c r="A8" s="43"/>
      <c r="B8" s="46"/>
      <c r="C8" s="13" t="s">
        <v>80</v>
      </c>
      <c r="D8" s="13" t="s">
        <v>81</v>
      </c>
      <c r="E8" s="13" t="s">
        <v>18</v>
      </c>
      <c r="F8" s="13" t="s">
        <v>80</v>
      </c>
      <c r="G8" s="13" t="s">
        <v>81</v>
      </c>
      <c r="H8" s="13" t="s">
        <v>18</v>
      </c>
      <c r="I8" s="13" t="s">
        <v>80</v>
      </c>
      <c r="J8" s="13" t="s">
        <v>82</v>
      </c>
      <c r="K8" s="11"/>
      <c r="L8" s="11"/>
    </row>
    <row r="9" spans="1:10" s="8" customFormat="1" ht="12.75">
      <c r="A9" s="14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</row>
    <row r="10" spans="1:12" s="5" customFormat="1" ht="12.75">
      <c r="A10" s="16" t="s">
        <v>2</v>
      </c>
      <c r="B10" s="17" t="s">
        <v>19</v>
      </c>
      <c r="C10" s="34">
        <f>C11</f>
        <v>2418562</v>
      </c>
      <c r="D10" s="34">
        <f>D11</f>
        <v>2346088.75</v>
      </c>
      <c r="E10" s="35">
        <f aca="true" t="shared" si="0" ref="E10:E50">IF(C10=0,0,D10/C10*100)</f>
        <v>97.00345701288617</v>
      </c>
      <c r="F10" s="34">
        <f>F11</f>
        <v>148015</v>
      </c>
      <c r="G10" s="34">
        <f>G11</f>
        <v>134866</v>
      </c>
      <c r="H10" s="35">
        <f aca="true" t="shared" si="1" ref="H10:H15">IF(F10=0,0,G10/F10*100)</f>
        <v>91.11644090126</v>
      </c>
      <c r="I10" s="27">
        <f aca="true" t="shared" si="2" ref="I10:I50">C10+F10</f>
        <v>2566577</v>
      </c>
      <c r="J10" s="27">
        <f aca="true" t="shared" si="3" ref="J10:J50">D10+G10</f>
        <v>2480954.75</v>
      </c>
      <c r="K10" s="7"/>
      <c r="L10" s="7"/>
    </row>
    <row r="11" spans="1:12" ht="12.75">
      <c r="A11" s="18" t="s">
        <v>2</v>
      </c>
      <c r="B11" s="19" t="s">
        <v>20</v>
      </c>
      <c r="C11" s="36">
        <v>2418562</v>
      </c>
      <c r="D11" s="36">
        <v>2346088.75</v>
      </c>
      <c r="E11" s="35">
        <f t="shared" si="0"/>
        <v>97.00345701288617</v>
      </c>
      <c r="F11" s="36">
        <f>142138+5877</f>
        <v>148015</v>
      </c>
      <c r="G11" s="36">
        <f>134556+310</f>
        <v>134866</v>
      </c>
      <c r="H11" s="35">
        <f t="shared" si="1"/>
        <v>91.11644090126</v>
      </c>
      <c r="I11" s="27">
        <f t="shared" si="2"/>
        <v>2566577</v>
      </c>
      <c r="J11" s="27">
        <f t="shared" si="3"/>
        <v>2480954.75</v>
      </c>
      <c r="K11" s="4"/>
      <c r="L11" s="4"/>
    </row>
    <row r="12" spans="1:10" s="5" customFormat="1" ht="12.75">
      <c r="A12" s="20" t="s">
        <v>3</v>
      </c>
      <c r="B12" s="21" t="s">
        <v>21</v>
      </c>
      <c r="C12" s="37">
        <v>12189672</v>
      </c>
      <c r="D12" s="37">
        <v>11720767.43</v>
      </c>
      <c r="E12" s="35">
        <f t="shared" si="0"/>
        <v>96.15326343481595</v>
      </c>
      <c r="F12" s="37">
        <f>1942572+932654+423102</f>
        <v>3298328</v>
      </c>
      <c r="G12" s="37">
        <f>1834592.38+805962.84+423100.88</f>
        <v>3063656.0999999996</v>
      </c>
      <c r="H12" s="35">
        <f t="shared" si="1"/>
        <v>92.88512543324981</v>
      </c>
      <c r="I12" s="27">
        <f t="shared" si="2"/>
        <v>15488000</v>
      </c>
      <c r="J12" s="27">
        <f t="shared" si="3"/>
        <v>14784423.53</v>
      </c>
    </row>
    <row r="13" spans="1:10" s="5" customFormat="1" ht="12.75">
      <c r="A13" s="20" t="s">
        <v>4</v>
      </c>
      <c r="B13" s="21" t="s">
        <v>22</v>
      </c>
      <c r="C13" s="37">
        <v>0</v>
      </c>
      <c r="D13" s="37">
        <v>0</v>
      </c>
      <c r="E13" s="35">
        <f t="shared" si="0"/>
        <v>0</v>
      </c>
      <c r="F13" s="37">
        <v>0</v>
      </c>
      <c r="G13" s="37">
        <v>0</v>
      </c>
      <c r="H13" s="35">
        <f t="shared" si="1"/>
        <v>0</v>
      </c>
      <c r="I13" s="27">
        <f t="shared" si="2"/>
        <v>0</v>
      </c>
      <c r="J13" s="27">
        <f t="shared" si="3"/>
        <v>0</v>
      </c>
    </row>
    <row r="14" spans="1:10" s="5" customFormat="1" ht="25.5" customHeight="1">
      <c r="A14" s="20" t="s">
        <v>5</v>
      </c>
      <c r="B14" s="22" t="s">
        <v>23</v>
      </c>
      <c r="C14" s="38">
        <f>SUM(C15:C17)</f>
        <v>194431</v>
      </c>
      <c r="D14" s="38">
        <f>SUM(D15:D17)</f>
        <v>157926.57</v>
      </c>
      <c r="E14" s="35">
        <f t="shared" si="0"/>
        <v>81.22499498536756</v>
      </c>
      <c r="F14" s="38">
        <f>SUM(F15:F17)</f>
        <v>0</v>
      </c>
      <c r="G14" s="38">
        <f>SUM(G15:G17)</f>
        <v>0</v>
      </c>
      <c r="H14" s="35">
        <f t="shared" si="1"/>
        <v>0</v>
      </c>
      <c r="I14" s="27">
        <f t="shared" si="2"/>
        <v>194431</v>
      </c>
      <c r="J14" s="27">
        <f t="shared" si="3"/>
        <v>157926.57</v>
      </c>
    </row>
    <row r="15" spans="1:10" ht="26.25">
      <c r="A15" s="18" t="s">
        <v>6</v>
      </c>
      <c r="B15" s="19" t="s">
        <v>24</v>
      </c>
      <c r="C15" s="39">
        <v>58964</v>
      </c>
      <c r="D15" s="39">
        <v>37498.46</v>
      </c>
      <c r="E15" s="35">
        <f t="shared" si="0"/>
        <v>63.59551590801167</v>
      </c>
      <c r="F15" s="39">
        <v>0</v>
      </c>
      <c r="G15" s="39">
        <v>0</v>
      </c>
      <c r="H15" s="35">
        <f t="shared" si="1"/>
        <v>0</v>
      </c>
      <c r="I15" s="27">
        <f t="shared" si="2"/>
        <v>58964</v>
      </c>
      <c r="J15" s="27">
        <f t="shared" si="3"/>
        <v>37498.46</v>
      </c>
    </row>
    <row r="16" spans="1:10" ht="66">
      <c r="A16" s="23" t="s">
        <v>75</v>
      </c>
      <c r="B16" s="19" t="s">
        <v>78</v>
      </c>
      <c r="C16" s="39">
        <v>122300</v>
      </c>
      <c r="D16" s="39">
        <v>107280</v>
      </c>
      <c r="E16" s="35">
        <f t="shared" si="0"/>
        <v>87.7187244480785</v>
      </c>
      <c r="F16" s="39"/>
      <c r="G16" s="39"/>
      <c r="H16" s="35"/>
      <c r="I16" s="27">
        <f t="shared" si="2"/>
        <v>122300</v>
      </c>
      <c r="J16" s="27">
        <f t="shared" si="3"/>
        <v>107280</v>
      </c>
    </row>
    <row r="17" spans="1:10" ht="26.25">
      <c r="A17" s="18" t="s">
        <v>7</v>
      </c>
      <c r="B17" s="19" t="s">
        <v>25</v>
      </c>
      <c r="C17" s="39">
        <v>13167</v>
      </c>
      <c r="D17" s="39">
        <v>13148.11</v>
      </c>
      <c r="E17" s="35">
        <f t="shared" si="0"/>
        <v>99.85653527758791</v>
      </c>
      <c r="F17" s="39">
        <v>0</v>
      </c>
      <c r="G17" s="39">
        <v>0</v>
      </c>
      <c r="H17" s="35">
        <f aca="true" t="shared" si="4" ref="H17:H50">IF(F17=0,0,G17/F17*100)</f>
        <v>0</v>
      </c>
      <c r="I17" s="27">
        <f t="shared" si="2"/>
        <v>13167</v>
      </c>
      <c r="J17" s="27">
        <f t="shared" si="3"/>
        <v>13148.11</v>
      </c>
    </row>
    <row r="18" spans="1:10" s="5" customFormat="1" ht="12.75">
      <c r="A18" s="14">
        <v>100000</v>
      </c>
      <c r="B18" s="22" t="s">
        <v>26</v>
      </c>
      <c r="C18" s="38">
        <f>SUM(C19:C24)</f>
        <v>5347552</v>
      </c>
      <c r="D18" s="38">
        <f>SUM(D19:D24)</f>
        <v>5070556.15</v>
      </c>
      <c r="E18" s="35">
        <f t="shared" si="0"/>
        <v>94.82013732638785</v>
      </c>
      <c r="F18" s="38">
        <f>F19+F20+F21+F22+F23+F24</f>
        <v>3207264</v>
      </c>
      <c r="G18" s="38">
        <f>G19+G20+G21+G22+G23+G24</f>
        <v>2972244.2</v>
      </c>
      <c r="H18" s="35">
        <f t="shared" si="4"/>
        <v>92.6722652079779</v>
      </c>
      <c r="I18" s="27">
        <f t="shared" si="2"/>
        <v>8554816</v>
      </c>
      <c r="J18" s="27">
        <f t="shared" si="3"/>
        <v>8042800.350000001</v>
      </c>
    </row>
    <row r="19" spans="1:10" ht="26.25">
      <c r="A19" s="23">
        <v>100102</v>
      </c>
      <c r="B19" s="19" t="s">
        <v>27</v>
      </c>
      <c r="C19" s="39">
        <v>0</v>
      </c>
      <c r="D19" s="39">
        <v>0</v>
      </c>
      <c r="E19" s="35">
        <f t="shared" si="0"/>
        <v>0</v>
      </c>
      <c r="F19" s="39">
        <v>708995</v>
      </c>
      <c r="G19" s="39">
        <v>691353.53</v>
      </c>
      <c r="H19" s="35">
        <f t="shared" si="4"/>
        <v>97.51176383472381</v>
      </c>
      <c r="I19" s="27">
        <f t="shared" si="2"/>
        <v>708995</v>
      </c>
      <c r="J19" s="27">
        <f t="shared" si="3"/>
        <v>691353.53</v>
      </c>
    </row>
    <row r="20" spans="1:10" ht="12.75">
      <c r="A20" s="23" t="s">
        <v>9</v>
      </c>
      <c r="B20" s="19" t="s">
        <v>28</v>
      </c>
      <c r="C20" s="39">
        <v>0</v>
      </c>
      <c r="D20" s="39">
        <v>0</v>
      </c>
      <c r="E20" s="35">
        <f t="shared" si="0"/>
        <v>0</v>
      </c>
      <c r="F20" s="40">
        <v>0</v>
      </c>
      <c r="G20" s="40">
        <v>0</v>
      </c>
      <c r="H20" s="35">
        <f t="shared" si="4"/>
        <v>0</v>
      </c>
      <c r="I20" s="27">
        <f t="shared" si="2"/>
        <v>0</v>
      </c>
      <c r="J20" s="27">
        <f t="shared" si="3"/>
        <v>0</v>
      </c>
    </row>
    <row r="21" spans="1:10" ht="12.75">
      <c r="A21" s="23" t="s">
        <v>63</v>
      </c>
      <c r="B21" s="19" t="s">
        <v>66</v>
      </c>
      <c r="C21" s="39">
        <v>0</v>
      </c>
      <c r="D21" s="39">
        <v>0</v>
      </c>
      <c r="E21" s="35">
        <f t="shared" si="0"/>
        <v>0</v>
      </c>
      <c r="F21" s="40">
        <v>0</v>
      </c>
      <c r="G21" s="40">
        <v>0</v>
      </c>
      <c r="H21" s="35">
        <f t="shared" si="4"/>
        <v>0</v>
      </c>
      <c r="I21" s="27">
        <f t="shared" si="2"/>
        <v>0</v>
      </c>
      <c r="J21" s="27">
        <f t="shared" si="3"/>
        <v>0</v>
      </c>
    </row>
    <row r="22" spans="1:10" ht="12.75">
      <c r="A22" s="23" t="s">
        <v>29</v>
      </c>
      <c r="B22" s="24" t="s">
        <v>30</v>
      </c>
      <c r="C22" s="39">
        <v>157000</v>
      </c>
      <c r="D22" s="39">
        <v>156667.4</v>
      </c>
      <c r="E22" s="35">
        <f t="shared" si="0"/>
        <v>99.78815286624203</v>
      </c>
      <c r="F22" s="39">
        <v>198600</v>
      </c>
      <c r="G22" s="39">
        <v>198600</v>
      </c>
      <c r="H22" s="35">
        <f t="shared" si="4"/>
        <v>100</v>
      </c>
      <c r="I22" s="27">
        <f t="shared" si="2"/>
        <v>355600</v>
      </c>
      <c r="J22" s="27">
        <f t="shared" si="3"/>
        <v>355267.4</v>
      </c>
    </row>
    <row r="23" spans="1:10" ht="12.75">
      <c r="A23" s="23">
        <v>100203</v>
      </c>
      <c r="B23" s="24" t="s">
        <v>31</v>
      </c>
      <c r="C23" s="39">
        <v>5190552</v>
      </c>
      <c r="D23" s="39">
        <v>4913888.75</v>
      </c>
      <c r="E23" s="35">
        <f t="shared" si="0"/>
        <v>94.66986844559115</v>
      </c>
      <c r="F23" s="40">
        <f>2295596+81+3992</f>
        <v>2299669</v>
      </c>
      <c r="G23" s="40">
        <f>2081943.32+81+266.35</f>
        <v>2082290.6700000002</v>
      </c>
      <c r="H23" s="35">
        <f t="shared" si="4"/>
        <v>90.54740790957308</v>
      </c>
      <c r="I23" s="27">
        <f t="shared" si="2"/>
        <v>7490221</v>
      </c>
      <c r="J23" s="27">
        <f t="shared" si="3"/>
        <v>6996179.42</v>
      </c>
    </row>
    <row r="24" spans="1:10" ht="39">
      <c r="A24" s="23" t="s">
        <v>32</v>
      </c>
      <c r="B24" s="24" t="s">
        <v>33</v>
      </c>
      <c r="C24" s="39">
        <v>0</v>
      </c>
      <c r="D24" s="39">
        <v>0</v>
      </c>
      <c r="E24" s="35">
        <f t="shared" si="0"/>
        <v>0</v>
      </c>
      <c r="F24" s="39">
        <v>0</v>
      </c>
      <c r="G24" s="39">
        <v>0</v>
      </c>
      <c r="H24" s="35">
        <f t="shared" si="4"/>
        <v>0</v>
      </c>
      <c r="I24" s="27">
        <f t="shared" si="2"/>
        <v>0</v>
      </c>
      <c r="J24" s="27">
        <f t="shared" si="3"/>
        <v>0</v>
      </c>
    </row>
    <row r="25" spans="1:10" s="5" customFormat="1" ht="12.75">
      <c r="A25" s="14">
        <v>110000</v>
      </c>
      <c r="B25" s="21" t="s">
        <v>34</v>
      </c>
      <c r="C25" s="38">
        <f>SUM(C26:C27)</f>
        <v>847446</v>
      </c>
      <c r="D25" s="38">
        <f>SUM(D26:D27)</f>
        <v>801424.6200000001</v>
      </c>
      <c r="E25" s="35">
        <f t="shared" si="0"/>
        <v>94.5694026522044</v>
      </c>
      <c r="F25" s="38">
        <f>SUM(F26:F27)</f>
        <v>235622</v>
      </c>
      <c r="G25" s="38">
        <f>SUM(G26:G27)</f>
        <v>231884.16</v>
      </c>
      <c r="H25" s="35">
        <f t="shared" si="4"/>
        <v>98.41362860853401</v>
      </c>
      <c r="I25" s="27">
        <f t="shared" si="2"/>
        <v>1083068</v>
      </c>
      <c r="J25" s="27">
        <f t="shared" si="3"/>
        <v>1033308.7800000001</v>
      </c>
    </row>
    <row r="26" spans="1:10" ht="12.75">
      <c r="A26" s="23">
        <v>110103</v>
      </c>
      <c r="B26" s="19" t="s">
        <v>35</v>
      </c>
      <c r="C26" s="39">
        <v>132720</v>
      </c>
      <c r="D26" s="39">
        <v>130283.44</v>
      </c>
      <c r="E26" s="35">
        <f t="shared" si="0"/>
        <v>98.16413502109704</v>
      </c>
      <c r="F26" s="39">
        <f>6000+5081</f>
        <v>11081</v>
      </c>
      <c r="G26" s="39">
        <f>6000+4190</f>
        <v>10190</v>
      </c>
      <c r="H26" s="35">
        <f t="shared" si="4"/>
        <v>91.95920945763018</v>
      </c>
      <c r="I26" s="27">
        <f t="shared" si="2"/>
        <v>143801</v>
      </c>
      <c r="J26" s="27">
        <f t="shared" si="3"/>
        <v>140473.44</v>
      </c>
    </row>
    <row r="27" spans="1:10" ht="26.25">
      <c r="A27" s="23">
        <v>110204</v>
      </c>
      <c r="B27" s="19" t="s">
        <v>36</v>
      </c>
      <c r="C27" s="39">
        <v>714726</v>
      </c>
      <c r="D27" s="39">
        <v>671141.18</v>
      </c>
      <c r="E27" s="35">
        <f t="shared" si="0"/>
        <v>93.90188407865394</v>
      </c>
      <c r="F27" s="39">
        <f>215269+9272</f>
        <v>224541</v>
      </c>
      <c r="G27" s="39">
        <f>212792.06+8902.1</f>
        <v>221694.16</v>
      </c>
      <c r="H27" s="35">
        <f t="shared" si="4"/>
        <v>98.73215136656557</v>
      </c>
      <c r="I27" s="27">
        <f t="shared" si="2"/>
        <v>939267</v>
      </c>
      <c r="J27" s="27">
        <f t="shared" si="3"/>
        <v>892835.3400000001</v>
      </c>
    </row>
    <row r="28" spans="1:10" s="5" customFormat="1" ht="14.25" customHeight="1">
      <c r="A28" s="14">
        <v>130000</v>
      </c>
      <c r="B28" s="21" t="s">
        <v>1</v>
      </c>
      <c r="C28" s="38">
        <f>SUM(C29:C30)</f>
        <v>120800</v>
      </c>
      <c r="D28" s="38">
        <f>SUM(D29:D30)</f>
        <v>114147.69</v>
      </c>
      <c r="E28" s="35">
        <f t="shared" si="0"/>
        <v>94.49312086092715</v>
      </c>
      <c r="F28" s="38">
        <f>SUM(F29:F30)</f>
        <v>0</v>
      </c>
      <c r="G28" s="38">
        <f>SUM(G29:G30)</f>
        <v>0</v>
      </c>
      <c r="H28" s="35">
        <f t="shared" si="4"/>
        <v>0</v>
      </c>
      <c r="I28" s="27">
        <f t="shared" si="2"/>
        <v>120800</v>
      </c>
      <c r="J28" s="27">
        <f t="shared" si="3"/>
        <v>114147.69</v>
      </c>
    </row>
    <row r="29" spans="1:10" ht="26.25">
      <c r="A29" s="23" t="s">
        <v>37</v>
      </c>
      <c r="B29" s="19" t="s">
        <v>38</v>
      </c>
      <c r="C29" s="39">
        <v>20000</v>
      </c>
      <c r="D29" s="39">
        <v>16427.37</v>
      </c>
      <c r="E29" s="35">
        <f t="shared" si="0"/>
        <v>82.13685</v>
      </c>
      <c r="F29" s="39">
        <v>0</v>
      </c>
      <c r="G29" s="39">
        <v>0</v>
      </c>
      <c r="H29" s="35">
        <f t="shared" si="4"/>
        <v>0</v>
      </c>
      <c r="I29" s="27">
        <f t="shared" si="2"/>
        <v>20000</v>
      </c>
      <c r="J29" s="27">
        <f t="shared" si="3"/>
        <v>16427.37</v>
      </c>
    </row>
    <row r="30" spans="1:10" ht="24" customHeight="1">
      <c r="A30" s="23" t="s">
        <v>64</v>
      </c>
      <c r="B30" s="19" t="s">
        <v>65</v>
      </c>
      <c r="C30" s="39">
        <v>100800</v>
      </c>
      <c r="D30" s="39">
        <v>97720.32</v>
      </c>
      <c r="E30" s="35">
        <f t="shared" si="0"/>
        <v>96.94476190476192</v>
      </c>
      <c r="F30" s="39">
        <v>0</v>
      </c>
      <c r="G30" s="39">
        <v>0</v>
      </c>
      <c r="H30" s="35">
        <f t="shared" si="4"/>
        <v>0</v>
      </c>
      <c r="I30" s="27">
        <f t="shared" si="2"/>
        <v>100800</v>
      </c>
      <c r="J30" s="27">
        <f t="shared" si="3"/>
        <v>97720.32</v>
      </c>
    </row>
    <row r="31" spans="1:10" s="5" customFormat="1" ht="14.25" customHeight="1">
      <c r="A31" s="14">
        <v>150000</v>
      </c>
      <c r="B31" s="21" t="s">
        <v>39</v>
      </c>
      <c r="C31" s="38">
        <f>SUM(C32:C32)</f>
        <v>0</v>
      </c>
      <c r="D31" s="38">
        <f>SUM(D32:D32)</f>
        <v>0</v>
      </c>
      <c r="E31" s="35">
        <f t="shared" si="0"/>
        <v>0</v>
      </c>
      <c r="F31" s="38">
        <f>SUM(F32:F32)</f>
        <v>255516</v>
      </c>
      <c r="G31" s="38">
        <f>SUM(G32:G32)</f>
        <v>97325.47</v>
      </c>
      <c r="H31" s="35">
        <f t="shared" si="4"/>
        <v>38.08977519998747</v>
      </c>
      <c r="I31" s="27">
        <f t="shared" si="2"/>
        <v>255516</v>
      </c>
      <c r="J31" s="27">
        <f t="shared" si="3"/>
        <v>97325.47</v>
      </c>
    </row>
    <row r="32" spans="1:10" ht="12.75">
      <c r="A32" s="23">
        <v>150101</v>
      </c>
      <c r="B32" s="24" t="s">
        <v>40</v>
      </c>
      <c r="C32" s="39">
        <v>0</v>
      </c>
      <c r="D32" s="39">
        <v>0</v>
      </c>
      <c r="E32" s="35">
        <f t="shared" si="0"/>
        <v>0</v>
      </c>
      <c r="F32" s="39">
        <v>255516</v>
      </c>
      <c r="G32" s="39">
        <v>97325.47</v>
      </c>
      <c r="H32" s="35">
        <f t="shared" si="4"/>
        <v>38.08977519998747</v>
      </c>
      <c r="I32" s="27">
        <f t="shared" si="2"/>
        <v>255516</v>
      </c>
      <c r="J32" s="27">
        <f t="shared" si="3"/>
        <v>97325.47</v>
      </c>
    </row>
    <row r="33" spans="1:10" ht="26.25">
      <c r="A33" s="30">
        <v>160000</v>
      </c>
      <c r="B33" s="29" t="s">
        <v>69</v>
      </c>
      <c r="C33" s="38">
        <f>SUM(C34:C34)</f>
        <v>0</v>
      </c>
      <c r="D33" s="38">
        <f>SUM(D34:D34)</f>
        <v>0</v>
      </c>
      <c r="E33" s="35">
        <f t="shared" si="0"/>
        <v>0</v>
      </c>
      <c r="F33" s="38">
        <f>SUM(F34:F34)</f>
        <v>10000</v>
      </c>
      <c r="G33" s="38">
        <f>SUM(G34:G34)</f>
        <v>0</v>
      </c>
      <c r="H33" s="35">
        <f t="shared" si="4"/>
        <v>0</v>
      </c>
      <c r="I33" s="27">
        <f t="shared" si="2"/>
        <v>10000</v>
      </c>
      <c r="J33" s="27">
        <f t="shared" si="3"/>
        <v>0</v>
      </c>
    </row>
    <row r="34" spans="1:10" ht="12.75">
      <c r="A34" s="32" t="s">
        <v>67</v>
      </c>
      <c r="B34" s="31" t="s">
        <v>68</v>
      </c>
      <c r="C34" s="39">
        <v>0</v>
      </c>
      <c r="D34" s="39">
        <v>0</v>
      </c>
      <c r="E34" s="35">
        <f t="shared" si="0"/>
        <v>0</v>
      </c>
      <c r="F34" s="39">
        <v>10000</v>
      </c>
      <c r="G34" s="39">
        <v>0</v>
      </c>
      <c r="H34" s="35">
        <f t="shared" si="4"/>
        <v>0</v>
      </c>
      <c r="I34" s="27">
        <f t="shared" si="2"/>
        <v>10000</v>
      </c>
      <c r="J34" s="27">
        <f t="shared" si="3"/>
        <v>0</v>
      </c>
    </row>
    <row r="35" spans="1:10" s="5" customFormat="1" ht="24.75" customHeight="1">
      <c r="A35" s="14">
        <v>170000</v>
      </c>
      <c r="B35" s="22" t="s">
        <v>41</v>
      </c>
      <c r="C35" s="38">
        <f>SUM(C36:C36)</f>
        <v>0</v>
      </c>
      <c r="D35" s="38">
        <f>SUM(D36:D36)</f>
        <v>0</v>
      </c>
      <c r="E35" s="35">
        <f t="shared" si="0"/>
        <v>0</v>
      </c>
      <c r="F35" s="38">
        <f>SUM(F36:F36)</f>
        <v>71463</v>
      </c>
      <c r="G35" s="38">
        <f>SUM(G36:G36)</f>
        <v>19568.4</v>
      </c>
      <c r="H35" s="35">
        <f t="shared" si="4"/>
        <v>27.382561605306243</v>
      </c>
      <c r="I35" s="27">
        <f t="shared" si="2"/>
        <v>71463</v>
      </c>
      <c r="J35" s="27">
        <f t="shared" si="3"/>
        <v>19568.4</v>
      </c>
    </row>
    <row r="36" spans="1:10" ht="39" customHeight="1">
      <c r="A36" s="23">
        <v>170703</v>
      </c>
      <c r="B36" s="19" t="s">
        <v>42</v>
      </c>
      <c r="C36" s="39">
        <v>0</v>
      </c>
      <c r="D36" s="39">
        <v>0</v>
      </c>
      <c r="E36" s="35">
        <f t="shared" si="0"/>
        <v>0</v>
      </c>
      <c r="F36" s="39">
        <v>71463</v>
      </c>
      <c r="G36" s="39">
        <v>19568.4</v>
      </c>
      <c r="H36" s="35">
        <f t="shared" si="4"/>
        <v>27.382561605306243</v>
      </c>
      <c r="I36" s="27">
        <f t="shared" si="2"/>
        <v>71463</v>
      </c>
      <c r="J36" s="27">
        <f t="shared" si="3"/>
        <v>19568.4</v>
      </c>
    </row>
    <row r="37" spans="1:10" s="5" customFormat="1" ht="26.25">
      <c r="A37" s="14" t="s">
        <v>43</v>
      </c>
      <c r="B37" s="22" t="s">
        <v>44</v>
      </c>
      <c r="C37" s="38">
        <f>C38+C39</f>
        <v>141000</v>
      </c>
      <c r="D37" s="38">
        <f>D38+D39</f>
        <v>117689.74</v>
      </c>
      <c r="E37" s="35">
        <f t="shared" si="0"/>
        <v>83.46790070921986</v>
      </c>
      <c r="F37" s="38">
        <f>F38+F39</f>
        <v>578240</v>
      </c>
      <c r="G37" s="38">
        <f>G38+G39</f>
        <v>551925.9</v>
      </c>
      <c r="H37" s="35">
        <f t="shared" si="4"/>
        <v>95.44927711676813</v>
      </c>
      <c r="I37" s="27">
        <f t="shared" si="2"/>
        <v>719240</v>
      </c>
      <c r="J37" s="27">
        <f t="shared" si="3"/>
        <v>669615.64</v>
      </c>
    </row>
    <row r="38" spans="1:10" ht="39">
      <c r="A38" s="23" t="s">
        <v>45</v>
      </c>
      <c r="B38" s="19" t="s">
        <v>46</v>
      </c>
      <c r="C38" s="39">
        <v>0</v>
      </c>
      <c r="D38" s="39">
        <v>0</v>
      </c>
      <c r="E38" s="35">
        <f t="shared" si="0"/>
        <v>0</v>
      </c>
      <c r="F38" s="39">
        <v>265000</v>
      </c>
      <c r="G38" s="39">
        <v>265000</v>
      </c>
      <c r="H38" s="35">
        <f t="shared" si="4"/>
        <v>100</v>
      </c>
      <c r="I38" s="27">
        <f t="shared" si="2"/>
        <v>265000</v>
      </c>
      <c r="J38" s="27">
        <f t="shared" si="3"/>
        <v>265000</v>
      </c>
    </row>
    <row r="39" spans="1:10" ht="26.25">
      <c r="A39" s="23" t="s">
        <v>73</v>
      </c>
      <c r="B39" s="19" t="s">
        <v>74</v>
      </c>
      <c r="C39" s="39">
        <v>141000</v>
      </c>
      <c r="D39" s="39">
        <v>117689.74</v>
      </c>
      <c r="E39" s="35">
        <f t="shared" si="0"/>
        <v>83.46790070921986</v>
      </c>
      <c r="F39" s="39">
        <v>313240</v>
      </c>
      <c r="G39" s="39">
        <v>286925.9</v>
      </c>
      <c r="H39" s="35">
        <f t="shared" si="4"/>
        <v>91.59938066658154</v>
      </c>
      <c r="I39" s="27">
        <f t="shared" si="2"/>
        <v>454240</v>
      </c>
      <c r="J39" s="27">
        <f t="shared" si="3"/>
        <v>404615.64</v>
      </c>
    </row>
    <row r="40" spans="1:10" s="5" customFormat="1" ht="12.75">
      <c r="A40" s="14" t="s">
        <v>47</v>
      </c>
      <c r="B40" s="21" t="s">
        <v>48</v>
      </c>
      <c r="C40" s="38">
        <f>SUM(C41:C41)</f>
        <v>0</v>
      </c>
      <c r="D40" s="38">
        <f>SUM(D41:D41)</f>
        <v>0</v>
      </c>
      <c r="E40" s="35">
        <f t="shared" si="0"/>
        <v>0</v>
      </c>
      <c r="F40" s="38">
        <f>SUM(F41:F41)</f>
        <v>247000</v>
      </c>
      <c r="G40" s="38">
        <f>SUM(G41:G41)</f>
        <v>214589.78</v>
      </c>
      <c r="H40" s="35">
        <f t="shared" si="4"/>
        <v>86.87845344129555</v>
      </c>
      <c r="I40" s="27">
        <f t="shared" si="2"/>
        <v>247000</v>
      </c>
      <c r="J40" s="27">
        <f t="shared" si="3"/>
        <v>214589.78</v>
      </c>
    </row>
    <row r="41" spans="1:10" s="5" customFormat="1" ht="12.75">
      <c r="A41" s="23" t="s">
        <v>49</v>
      </c>
      <c r="B41" s="24" t="s">
        <v>50</v>
      </c>
      <c r="C41" s="40">
        <v>0</v>
      </c>
      <c r="D41" s="40">
        <v>0</v>
      </c>
      <c r="E41" s="35">
        <f t="shared" si="0"/>
        <v>0</v>
      </c>
      <c r="F41" s="40">
        <v>247000</v>
      </c>
      <c r="G41" s="40">
        <v>214589.78</v>
      </c>
      <c r="H41" s="35">
        <f t="shared" si="4"/>
        <v>86.87845344129555</v>
      </c>
      <c r="I41" s="27">
        <f t="shared" si="2"/>
        <v>247000</v>
      </c>
      <c r="J41" s="27">
        <f t="shared" si="3"/>
        <v>214589.78</v>
      </c>
    </row>
    <row r="42" spans="1:10" s="5" customFormat="1" ht="12.75">
      <c r="A42" s="14">
        <v>240000</v>
      </c>
      <c r="B42" s="21" t="s">
        <v>51</v>
      </c>
      <c r="C42" s="38">
        <f>SUM(C43:C43)</f>
        <v>0</v>
      </c>
      <c r="D42" s="38">
        <f>SUM(D43:D43)</f>
        <v>0</v>
      </c>
      <c r="E42" s="35">
        <f t="shared" si="0"/>
        <v>0</v>
      </c>
      <c r="F42" s="38">
        <f>SUM(F43:F43)</f>
        <v>0</v>
      </c>
      <c r="G42" s="38">
        <f>SUM(G43:G43)</f>
        <v>0</v>
      </c>
      <c r="H42" s="35">
        <f t="shared" si="4"/>
        <v>0</v>
      </c>
      <c r="I42" s="27">
        <f t="shared" si="2"/>
        <v>0</v>
      </c>
      <c r="J42" s="27">
        <f t="shared" si="3"/>
        <v>0</v>
      </c>
    </row>
    <row r="43" spans="1:10" s="5" customFormat="1" ht="26.25">
      <c r="A43" s="23" t="s">
        <v>8</v>
      </c>
      <c r="B43" s="24" t="s">
        <v>52</v>
      </c>
      <c r="C43" s="40">
        <v>0</v>
      </c>
      <c r="D43" s="40">
        <v>0</v>
      </c>
      <c r="E43" s="35">
        <f t="shared" si="0"/>
        <v>0</v>
      </c>
      <c r="F43" s="40">
        <v>0</v>
      </c>
      <c r="G43" s="40">
        <v>0</v>
      </c>
      <c r="H43" s="35">
        <f t="shared" si="4"/>
        <v>0</v>
      </c>
      <c r="I43" s="27">
        <f t="shared" si="2"/>
        <v>0</v>
      </c>
      <c r="J43" s="27">
        <f t="shared" si="3"/>
        <v>0</v>
      </c>
    </row>
    <row r="44" spans="1:10" s="5" customFormat="1" ht="26.25">
      <c r="A44" s="14">
        <v>250000</v>
      </c>
      <c r="B44" s="22" t="s">
        <v>53</v>
      </c>
      <c r="C44" s="38">
        <f>SUM(C45:C49)</f>
        <v>304000</v>
      </c>
      <c r="D44" s="38">
        <f>SUM(D45:D49)</f>
        <v>230490.87</v>
      </c>
      <c r="E44" s="35">
        <f t="shared" si="0"/>
        <v>75.81936513157895</v>
      </c>
      <c r="F44" s="38">
        <f>SUM(F45:F49)</f>
        <v>638355</v>
      </c>
      <c r="G44" s="38">
        <f>SUM(G45:G49)</f>
        <v>612505.8</v>
      </c>
      <c r="H44" s="35">
        <f t="shared" si="4"/>
        <v>95.95065441642974</v>
      </c>
      <c r="I44" s="27">
        <f t="shared" si="2"/>
        <v>942355</v>
      </c>
      <c r="J44" s="27">
        <f t="shared" si="3"/>
        <v>842996.67</v>
      </c>
    </row>
    <row r="45" spans="1:10" ht="39">
      <c r="A45" s="23" t="s">
        <v>54</v>
      </c>
      <c r="B45" s="24" t="s">
        <v>55</v>
      </c>
      <c r="C45" s="39">
        <v>0</v>
      </c>
      <c r="D45" s="39">
        <v>0</v>
      </c>
      <c r="E45" s="35">
        <f t="shared" si="0"/>
        <v>0</v>
      </c>
      <c r="F45" s="39">
        <v>0</v>
      </c>
      <c r="G45" s="39">
        <v>0</v>
      </c>
      <c r="H45" s="35">
        <f t="shared" si="4"/>
        <v>0</v>
      </c>
      <c r="I45" s="27">
        <f t="shared" si="2"/>
        <v>0</v>
      </c>
      <c r="J45" s="27">
        <f t="shared" si="3"/>
        <v>0</v>
      </c>
    </row>
    <row r="46" spans="1:10" ht="12.75">
      <c r="A46" s="23" t="s">
        <v>70</v>
      </c>
      <c r="B46" s="19" t="s">
        <v>71</v>
      </c>
      <c r="C46" s="39">
        <v>60000</v>
      </c>
      <c r="D46" s="39">
        <v>60000</v>
      </c>
      <c r="E46" s="35">
        <f t="shared" si="0"/>
        <v>100</v>
      </c>
      <c r="F46" s="39">
        <v>0</v>
      </c>
      <c r="G46" s="39">
        <v>0</v>
      </c>
      <c r="H46" s="35">
        <f t="shared" si="4"/>
        <v>0</v>
      </c>
      <c r="I46" s="27">
        <f t="shared" si="2"/>
        <v>60000</v>
      </c>
      <c r="J46" s="27">
        <f t="shared" si="3"/>
        <v>60000</v>
      </c>
    </row>
    <row r="47" spans="1:10" ht="41.25" customHeight="1">
      <c r="A47" s="23" t="s">
        <v>61</v>
      </c>
      <c r="B47" s="19" t="s">
        <v>62</v>
      </c>
      <c r="C47" s="39">
        <v>0</v>
      </c>
      <c r="D47" s="39">
        <v>0</v>
      </c>
      <c r="E47" s="35">
        <f t="shared" si="0"/>
        <v>0</v>
      </c>
      <c r="F47" s="39">
        <v>163852</v>
      </c>
      <c r="G47" s="39">
        <v>163727.13</v>
      </c>
      <c r="H47" s="35">
        <f t="shared" si="4"/>
        <v>99.92379098210581</v>
      </c>
      <c r="I47" s="27">
        <f t="shared" si="2"/>
        <v>163852</v>
      </c>
      <c r="J47" s="27">
        <f t="shared" si="3"/>
        <v>163727.13</v>
      </c>
    </row>
    <row r="48" spans="1:10" ht="18.75" customHeight="1">
      <c r="A48" s="23" t="s">
        <v>76</v>
      </c>
      <c r="B48" s="19" t="s">
        <v>77</v>
      </c>
      <c r="C48" s="39">
        <v>64000</v>
      </c>
      <c r="D48" s="39">
        <v>61006.61</v>
      </c>
      <c r="E48" s="35">
        <f t="shared" si="0"/>
        <v>95.322828125</v>
      </c>
      <c r="F48" s="39">
        <v>474503</v>
      </c>
      <c r="G48" s="39">
        <v>448778.67</v>
      </c>
      <c r="H48" s="35">
        <f t="shared" si="4"/>
        <v>94.57867916535828</v>
      </c>
      <c r="I48" s="27">
        <f t="shared" si="2"/>
        <v>538503</v>
      </c>
      <c r="J48" s="27">
        <f t="shared" si="3"/>
        <v>509785.27999999997</v>
      </c>
    </row>
    <row r="49" spans="1:10" ht="12.75">
      <c r="A49" s="23" t="s">
        <v>72</v>
      </c>
      <c r="B49" s="19" t="s">
        <v>56</v>
      </c>
      <c r="C49" s="39">
        <v>180000</v>
      </c>
      <c r="D49" s="39">
        <v>109484.26</v>
      </c>
      <c r="E49" s="35">
        <f t="shared" si="0"/>
        <v>60.82458888888888</v>
      </c>
      <c r="F49" s="39">
        <v>0</v>
      </c>
      <c r="G49" s="39">
        <v>0</v>
      </c>
      <c r="H49" s="35">
        <f t="shared" si="4"/>
        <v>0</v>
      </c>
      <c r="I49" s="27">
        <f t="shared" si="2"/>
        <v>180000</v>
      </c>
      <c r="J49" s="27">
        <f t="shared" si="3"/>
        <v>109484.26</v>
      </c>
    </row>
    <row r="50" spans="1:10" ht="12.75">
      <c r="A50" s="14"/>
      <c r="B50" s="21" t="s">
        <v>59</v>
      </c>
      <c r="C50" s="38">
        <f>C10+C12+C13+C14+C18+C25+C28+C31+C35+C37+C40+C42+C44</f>
        <v>21563463</v>
      </c>
      <c r="D50" s="38">
        <f>D10+D12+D13+D14+D18+D25+D28+D31+D35+D37+D40+D42+D44</f>
        <v>20559091.82</v>
      </c>
      <c r="E50" s="35">
        <f t="shared" si="0"/>
        <v>95.34225472040367</v>
      </c>
      <c r="F50" s="38">
        <f>F10+F12+F13+F14+F18+F25+F28+F31+F35+F37+F40+F42+F44+F33</f>
        <v>8689803</v>
      </c>
      <c r="G50" s="38">
        <f>G10+G12+G13+G14+G18+G25+G28+G31+G35+G37+G40+G42+G44+G33</f>
        <v>7898565.8100000005</v>
      </c>
      <c r="H50" s="35">
        <f t="shared" si="4"/>
        <v>90.89464755415054</v>
      </c>
      <c r="I50" s="33">
        <f t="shared" si="2"/>
        <v>30253266</v>
      </c>
      <c r="J50" s="33">
        <f t="shared" si="3"/>
        <v>28457657.630000003</v>
      </c>
    </row>
    <row r="51" spans="1:10" ht="24.75" customHeight="1">
      <c r="A51" s="28" t="s">
        <v>57</v>
      </c>
      <c r="B51" s="25"/>
      <c r="C51" s="25"/>
      <c r="D51" s="25" t="s">
        <v>58</v>
      </c>
      <c r="E51" s="25"/>
      <c r="F51" s="26"/>
      <c r="G51" s="26"/>
      <c r="H51" s="26"/>
      <c r="I51" s="26"/>
      <c r="J51" s="26"/>
    </row>
    <row r="52" spans="1:10" ht="12.7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4" s="5" customFormat="1" ht="12.75">
      <c r="A54" s="6"/>
    </row>
  </sheetData>
  <sheetProtection/>
  <mergeCells count="8">
    <mergeCell ref="A4:J4"/>
    <mergeCell ref="A5:J5"/>
    <mergeCell ref="A6:J6"/>
    <mergeCell ref="A7:A8"/>
    <mergeCell ref="C7:E7"/>
    <mergeCell ref="F7:H7"/>
    <mergeCell ref="I7:J7"/>
    <mergeCell ref="B7:B8"/>
  </mergeCells>
  <printOptions/>
  <pageMargins left="0.1968503937007874" right="0.4330708661417323" top="1.062992125984252" bottom="0.3149606299212598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Silay</dc:creator>
  <cp:keywords/>
  <dc:description/>
  <cp:lastModifiedBy>Татьяна Григорьевна</cp:lastModifiedBy>
  <cp:lastPrinted>2016-02-26T08:40:17Z</cp:lastPrinted>
  <dcterms:created xsi:type="dcterms:W3CDTF">2005-05-12T05:20:27Z</dcterms:created>
  <dcterms:modified xsi:type="dcterms:W3CDTF">2018-05-05T06:41:44Z</dcterms:modified>
  <cp:category/>
  <cp:version/>
  <cp:contentType/>
  <cp:contentStatus/>
</cp:coreProperties>
</file>