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8" windowWidth="15480" windowHeight="9432" activeTab="1"/>
  </bookViews>
  <sheets>
    <sheet name="дод.3" sheetId="1" r:id="rId1"/>
    <sheet name="дод. 6" sheetId="2" r:id="rId2"/>
  </sheets>
  <externalReferences>
    <externalReference r:id="rId5"/>
    <externalReference r:id="rId6"/>
  </externalReferences>
  <definedNames>
    <definedName name="_xlfn.AGGREGATE" hidden="1">#NAME?</definedName>
    <definedName name="_xlnm.Print_Titles" localSheetId="1">'дод. 6'!$10:$11</definedName>
    <definedName name="_xlnm.Print_Titles" localSheetId="0">'дод.3'!$10:$13</definedName>
    <definedName name="_xlnm.Print_Area" localSheetId="1">'дод. 6'!$A$1:$J$43</definedName>
    <definedName name="_xlnm.Print_Area" localSheetId="0">'дод.3'!$A$1:$P$54</definedName>
  </definedNames>
  <calcPr fullCalcOnLoad="1"/>
</workbook>
</file>

<file path=xl/sharedStrings.xml><?xml version="1.0" encoding="utf-8"?>
<sst xmlns="http://schemas.openxmlformats.org/spreadsheetml/2006/main" count="267" uniqueCount="163">
  <si>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</si>
  <si>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</si>
  <si>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</si>
  <si>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</si>
  <si>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</si>
  <si>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</si>
  <si>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</si>
  <si>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</si>
  <si>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</si>
  <si>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0490</t>
  </si>
  <si>
    <t>грн.</t>
  </si>
  <si>
    <t>0910</t>
  </si>
  <si>
    <t>Соціальний захист та соціальне забезпечення</t>
  </si>
  <si>
    <t>1090</t>
  </si>
  <si>
    <t>Культура і мистецтво</t>
  </si>
  <si>
    <t>0828</t>
  </si>
  <si>
    <t>Фізична культура і спорт</t>
  </si>
  <si>
    <t>0810</t>
  </si>
  <si>
    <t>Житлово-комунальне господарство</t>
  </si>
  <si>
    <t>0620</t>
  </si>
  <si>
    <t xml:space="preserve"> грн.</t>
  </si>
  <si>
    <t>Забезпечення діяльності місцевих центрів фізичного здоров'я населення  "Спорт для всіх" та проведення фізкультурно-масових заходів серед населення регіону</t>
  </si>
  <si>
    <t>1050</t>
  </si>
  <si>
    <t>Організація та проведення громадських робіт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</si>
  <si>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</si>
  <si>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 </t>
  </si>
  <si>
    <t>Надання дошкільної освіти</t>
  </si>
  <si>
    <t>1000</t>
  </si>
  <si>
    <t>Освіта</t>
  </si>
  <si>
    <t>0950</t>
  </si>
  <si>
    <t>Підвищення кваліфікації, перепідготовка кадрів закладами післядипломної  освіти</t>
  </si>
  <si>
    <t>0829</t>
  </si>
  <si>
    <t>Організація благоустрою населених пунктів</t>
  </si>
  <si>
    <t>Будівництво та регіональний розвиток</t>
  </si>
  <si>
    <t>Інші програми та заходи, пов'язані з економічною діяльністю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</si>
  <si>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</si>
  <si>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</si>
  <si>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</si>
  <si>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 xml:space="preserve">Охорона навколишнього природного середовища </t>
  </si>
  <si>
    <t>0540</t>
  </si>
  <si>
    <t>Інші заходи, пов'язані з економічною діяльністю</t>
  </si>
  <si>
    <t>Забезпечення діяльності палаців і будинків культури, клубів, центрів дозвілля та інших клубних закладів</t>
  </si>
  <si>
    <t>Будівництво інших обєктів соціальної та виробничої інфраструктури комунальної власності</t>
  </si>
  <si>
    <t>Інші субвенції з місцевого бюджету</t>
  </si>
  <si>
    <t xml:space="preserve">Інші  заходи у сфері соціального захисту і соціального забезпечення </t>
  </si>
  <si>
    <t>Забезпечення діяльності інших закладів в галузі культури і мистецтва</t>
  </si>
  <si>
    <t>Інші  заходи в галузі культури і мистецтва</t>
  </si>
  <si>
    <t>Сільське, лісове, рибне господарство та мисливство</t>
  </si>
  <si>
    <t>0421</t>
  </si>
  <si>
    <t>Здійснення заходів із землеустрою</t>
  </si>
  <si>
    <t>Усього</t>
  </si>
  <si>
    <t>у тому числі бюджет розвитку</t>
  </si>
  <si>
    <t>Найменування головного розпорядника коштів місцевого бюджету, відповідального виконавця, найменування  бюджетної програми згідно з Типовою програмною класифікацією видатків та кредитивуння місцевих бюджетів</t>
  </si>
  <si>
    <t>Інша діяльність  у сфері екології та охорони природних ресурсів</t>
  </si>
  <si>
    <t>Додаток 3</t>
  </si>
  <si>
    <t>0210000</t>
  </si>
  <si>
    <t>Військово-цивільна адміністрація м. Волноваха Волноваського району Донецької області</t>
  </si>
  <si>
    <t>0210150</t>
  </si>
  <si>
    <t>0211000</t>
  </si>
  <si>
    <t>0211010</t>
  </si>
  <si>
    <t>0211140</t>
  </si>
  <si>
    <t>0213000</t>
  </si>
  <si>
    <t>0213210</t>
  </si>
  <si>
    <t>0213242</t>
  </si>
  <si>
    <t>0214000</t>
  </si>
  <si>
    <t>0214060</t>
  </si>
  <si>
    <t>0214081</t>
  </si>
  <si>
    <t>0214082</t>
  </si>
  <si>
    <t>0215000</t>
  </si>
  <si>
    <t>0215061</t>
  </si>
  <si>
    <t>0216000</t>
  </si>
  <si>
    <t>0216011</t>
  </si>
  <si>
    <t>0216030</t>
  </si>
  <si>
    <t>0217300</t>
  </si>
  <si>
    <t>0217310</t>
  </si>
  <si>
    <t>0217330</t>
  </si>
  <si>
    <t>0213090</t>
  </si>
  <si>
    <t>1030</t>
  </si>
  <si>
    <t>0200000</t>
  </si>
  <si>
    <t>Видатки на поховання учасників бойових дій та осіб з інваліністю внаслідок  війни</t>
  </si>
  <si>
    <t>0218330</t>
  </si>
  <si>
    <t>0218300</t>
  </si>
  <si>
    <t>0217693</t>
  </si>
  <si>
    <t>0217600</t>
  </si>
  <si>
    <t xml:space="preserve">Керівник                                                                           військово-цивільної адміністрації                                                                                                                                                                                                                                </t>
  </si>
  <si>
    <t>до розпорядження</t>
  </si>
  <si>
    <t>Видатки на поховання учасників бойових дій та осіб з інвалідністю внаслідок  війни</t>
  </si>
  <si>
    <t xml:space="preserve">Усього </t>
  </si>
  <si>
    <t>Додаток 6</t>
  </si>
  <si>
    <t>адміністрації м. Волноваха</t>
  </si>
  <si>
    <t xml:space="preserve">керівника військово-цивільної </t>
  </si>
  <si>
    <t>Розподіл видатків  міського бюджету міста Волноваха на 2020 рік</t>
  </si>
  <si>
    <t>0213140</t>
  </si>
  <si>
    <t>1040</t>
  </si>
  <si>
    <t>0217130</t>
  </si>
  <si>
    <t>0217100</t>
  </si>
  <si>
    <r>
      <t>Розподіл витрат міського бюджету на реалізацію місцевих програм  у  2020 році</t>
    </r>
    <r>
      <rPr>
        <b/>
        <sz val="14"/>
        <rFont val="Times New Roman"/>
        <family val="1"/>
      </rPr>
      <t xml:space="preserve">
</t>
    </r>
  </si>
  <si>
    <t>Оздоровлення та відпочинок дітей (крім заходів з оздоровлння дітей, що здійснюється за рахунок коштів на оздоровлення громадян, які постраджали в наслідок Черн. Катастрофи</t>
  </si>
  <si>
    <t xml:space="preserve">Програма соціального захисту  та соціального забезпечення населення м. Волноваха на 2020 рік </t>
  </si>
  <si>
    <t>Програма розвитку культури м. Волноваха на 2020 рік</t>
  </si>
  <si>
    <t xml:space="preserve">Программа розвитку фізичної культури та спорту в м. Волноваха на 2020 рік </t>
  </si>
  <si>
    <t>Програма розвитку житлово-комунального господарства м. Волноваха на 2020 рік</t>
  </si>
  <si>
    <t>Програма оздоровлення та відпочинку дітей військово-цивільної адміністрації м.Волноваха на 2020 рік</t>
  </si>
  <si>
    <t xml:space="preserve">Програма охорони навколишнього природного середовища м. Волноваха на 2020 рік </t>
  </si>
  <si>
    <t xml:space="preserve">Програма забезпечення мінімально достатнього рівня безпеки населення і території м. Волноваха  від  надзвичайних ситуацій техногенного та природного характеру на 2020 рік </t>
  </si>
  <si>
    <t>Програма планування та забудова територій м. Волноваха на 2020 рік</t>
  </si>
  <si>
    <t>Програма сприяння діяльності співвласників багатоквартирних будинків на території м. Волноваха на 2020 рік</t>
  </si>
  <si>
    <t xml:space="preserve">Програма з охорони та раціонального використання земель м. Волноваха на 2020 рік </t>
  </si>
  <si>
    <t>до проєкту розпорядження</t>
  </si>
  <si>
    <t>0180</t>
  </si>
  <si>
    <t>"Оздоровлення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</si>
  <si>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</si>
  <si>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</si>
  <si>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0219770</t>
  </si>
  <si>
    <t>Інша діяльність у сфері екології та охорони природних ресурсів</t>
  </si>
  <si>
    <t>Інші заходи, пов`язані з економічною діяльністю</t>
  </si>
  <si>
    <t>І.В. Лубінець</t>
  </si>
  <si>
    <t>Керівник військово-цивільної адміністрації                                                                     І.В.Лубінець</t>
  </si>
  <si>
    <t>(код бюджету)</t>
  </si>
  <si>
    <t>05304301000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</si>
  <si>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</si>
  <si>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</si>
  <si>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бюджету, 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</si>
  <si>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>Код Функціональної класифікації видатків та кредитування бюджету</t>
  </si>
  <si>
    <t>Дата та номер документа, яким затверджено місцеву програму</t>
  </si>
  <si>
    <t>Найменування місцевої  програми</t>
  </si>
  <si>
    <t xml:space="preserve"> у тому чіислі бюджет розвитку</t>
  </si>
  <si>
    <t>№ 422 від 24.12.2019 року</t>
  </si>
  <si>
    <t>№ 416 від 24.12.2019 року</t>
  </si>
  <si>
    <t>0610</t>
  </si>
  <si>
    <t>0217321</t>
  </si>
  <si>
    <t>Будівництво освітніх установ та закладів</t>
  </si>
  <si>
    <t>Захист населення і територій від надзвичайних ситуацій техногенного та природного характеру</t>
  </si>
  <si>
    <t>0218100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</si>
  <si>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</si>
  <si>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</si>
  <si>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</si>
  <si>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</si>
  <si>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0219800</t>
  </si>
  <si>
    <t>Інша діяльність у сфері державного управління</t>
  </si>
  <si>
    <t>0210180</t>
  </si>
  <si>
    <t>0133</t>
  </si>
  <si>
    <t>0210100</t>
  </si>
  <si>
    <t>0100</t>
  </si>
  <si>
    <t>Державне управління</t>
  </si>
  <si>
    <t xml:space="preserve">Програми додаткової соціальної допомоги з міського бюджету сім’ям з дітьми при народженні дитини на 2020 рік </t>
  </si>
  <si>
    <t>Програми протиепідемічного захисту населення від коронавірусу  COVID-19</t>
  </si>
  <si>
    <t xml:space="preserve">Програма сприяння та допомоги Волноваському підрозділу Волновасько - Мангушського управління Головного управління ДПС у Донецькій області на 2020 рік </t>
  </si>
  <si>
    <t>№93  від 16.03.2020</t>
  </si>
  <si>
    <t>№94 від 16.03.2020</t>
  </si>
  <si>
    <t>«Правопорядок – 2020»</t>
  </si>
  <si>
    <t>№110 від 24.03.2020</t>
  </si>
  <si>
    <t>№92 від 16.03.2020 (із змінами, внесеними 24.03.2020 №109; 20.05.2020 №186)</t>
  </si>
  <si>
    <t>№ 423 від 24.12.2019 року(із змінами, внесеними 20.05.2020 №188; 16.07.2020 №270)</t>
  </si>
  <si>
    <t>№421 від 24.12.2019(із змінами, внесеними 20.05.2020 №189; 16.07.2020 №271)</t>
  </si>
  <si>
    <t>№ 419 від 24.12.2019 року(із змінами, внесеними 18.03.2020 №104; 16.07.2020 №275)</t>
  </si>
  <si>
    <t>№ 415 від 24.12.2019 року( із змінами від 16.07.2020 №269)</t>
  </si>
  <si>
    <t>№ 47 від 13.02.2020</t>
  </si>
  <si>
    <t>№ 427 від 24.12.2019 року(із змінами, внесеними 20.05.2020 №191)</t>
  </si>
  <si>
    <t>№ 420 від 24.12.2019 року(із змінами, внесеними 16.07.2020 №272, 17.08.2020 №332)</t>
  </si>
  <si>
    <t>№ 414 від 24.12.2019 року (із змінами, внесеними 16.03.2020 №91; 24.03.2020 №111; 20.05.2020 №190, 16.07.2020 №268, 17.08.2020 №334)</t>
  </si>
  <si>
    <t>№ 418 від 24.12.2019 року(із змінами, внесеними 20.05.2020 №187; 16.07.2020 №274, 17.08.2020 №333)</t>
  </si>
  <si>
    <t>від 09.09.2020 № 357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</si>
</sst>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"/>
  </numFmts>
  <fonts count="4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3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3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40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41" fillId="13" borderId="0" applyNumberFormat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2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30" fillId="26" borderId="0" xfId="0" applyFont="1" applyFill="1" applyAlignment="1">
      <alignment/>
    </xf>
    <xf numFmtId="49" fontId="29" fillId="0" borderId="13" xfId="0" applyNumberFormat="1" applyFont="1" applyFill="1" applyBorder="1" applyAlignment="1">
      <alignment horizontal="center" vertical="center" wrapText="1"/>
    </xf>
    <xf numFmtId="3" fontId="32" fillId="0" borderId="13" xfId="95" applyNumberFormat="1" applyFont="1" applyFill="1" applyBorder="1">
      <alignment vertical="top"/>
      <protection/>
    </xf>
    <xf numFmtId="3" fontId="31" fillId="0" borderId="13" xfId="95" applyNumberFormat="1" applyFont="1" applyFill="1" applyBorder="1">
      <alignment vertical="top"/>
      <protection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/>
    </xf>
    <xf numFmtId="3" fontId="31" fillId="0" borderId="13" xfId="95" applyNumberFormat="1" applyFont="1" applyFill="1" applyBorder="1" applyAlignment="1">
      <alignment vertical="center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justify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justify" vertical="center" wrapText="1"/>
    </xf>
    <xf numFmtId="3" fontId="31" fillId="0" borderId="13" xfId="0" applyNumberFormat="1" applyFont="1" applyFill="1" applyBorder="1" applyAlignment="1">
      <alignment vertical="center"/>
    </xf>
    <xf numFmtId="49" fontId="0" fillId="26" borderId="1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49" fontId="21" fillId="26" borderId="13" xfId="0" applyNumberFormat="1" applyFont="1" applyFill="1" applyBorder="1" applyAlignment="1" applyProtection="1">
      <alignment vertical="center"/>
      <protection/>
    </xf>
    <xf numFmtId="0" fontId="30" fillId="26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26" borderId="13" xfId="0" applyFont="1" applyFill="1" applyBorder="1" applyAlignment="1">
      <alignment horizontal="center" vertical="center" wrapText="1"/>
    </xf>
    <xf numFmtId="49" fontId="0" fillId="26" borderId="13" xfId="0" applyNumberFormat="1" applyFont="1" applyFill="1" applyBorder="1" applyAlignment="1">
      <alignment horizontal="center" vertical="center" wrapText="1"/>
    </xf>
    <xf numFmtId="0" fontId="0" fillId="26" borderId="13" xfId="0" applyFont="1" applyFill="1" applyBorder="1" applyAlignment="1">
      <alignment vertical="center" wrapText="1"/>
    </xf>
    <xf numFmtId="0" fontId="0" fillId="26" borderId="13" xfId="0" applyFont="1" applyFill="1" applyBorder="1" applyAlignment="1">
      <alignment horizontal="justify" vertical="center" wrapText="1"/>
    </xf>
    <xf numFmtId="192" fontId="32" fillId="26" borderId="13" xfId="95" applyNumberFormat="1" applyFont="1" applyFill="1" applyBorder="1" applyAlignment="1">
      <alignment horizontal="center" vertical="center" wrapText="1"/>
      <protection/>
    </xf>
    <xf numFmtId="0" fontId="21" fillId="26" borderId="13" xfId="0" applyFont="1" applyFill="1" applyBorder="1" applyAlignment="1">
      <alignment horizontal="justify" vertical="center" wrapText="1"/>
    </xf>
    <xf numFmtId="192" fontId="32" fillId="26" borderId="13" xfId="0" applyNumberFormat="1" applyFont="1" applyFill="1" applyBorder="1" applyAlignment="1">
      <alignment vertical="justify" wrapText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/>
      <protection/>
    </xf>
    <xf numFmtId="0" fontId="30" fillId="26" borderId="0" xfId="0" applyFont="1" applyFill="1" applyAlignment="1">
      <alignment horizontal="left" vertical="center" wrapText="1"/>
    </xf>
    <xf numFmtId="0" fontId="30" fillId="26" borderId="0" xfId="0" applyFont="1" applyFill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32" fillId="0" borderId="0" xfId="95" applyNumberFormat="1" applyFont="1" applyFill="1" applyBorder="1">
      <alignment vertical="top"/>
      <protection/>
    </xf>
    <xf numFmtId="0" fontId="30" fillId="0" borderId="0" xfId="0" applyFont="1" applyFill="1" applyAlignment="1">
      <alignment horizontal="left" vertical="center" wrapText="1"/>
    </xf>
    <xf numFmtId="49" fontId="34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21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/>
    </xf>
    <xf numFmtId="3" fontId="32" fillId="0" borderId="13" xfId="95" applyNumberFormat="1" applyFont="1" applyFill="1" applyBorder="1" applyAlignment="1">
      <alignment vertical="center"/>
      <protection/>
    </xf>
    <xf numFmtId="192" fontId="32" fillId="26" borderId="14" xfId="95" applyNumberFormat="1" applyFont="1" applyFill="1" applyBorder="1" applyAlignment="1">
      <alignment horizontal="center" vertical="center" wrapText="1"/>
      <protection/>
    </xf>
    <xf numFmtId="3" fontId="31" fillId="0" borderId="13" xfId="0" applyNumberFormat="1" applyFont="1" applyFill="1" applyBorder="1" applyAlignment="1">
      <alignment horizontal="center" vertical="justify"/>
    </xf>
    <xf numFmtId="3" fontId="0" fillId="0" borderId="13" xfId="95" applyNumberFormat="1" applyFont="1" applyFill="1" applyBorder="1" applyAlignment="1">
      <alignment horizontal="center" vertical="center"/>
      <protection/>
    </xf>
    <xf numFmtId="3" fontId="32" fillId="0" borderId="13" xfId="95" applyNumberFormat="1" applyFont="1" applyFill="1" applyBorder="1" applyAlignment="1">
      <alignment horizontal="center" vertical="center"/>
      <protection/>
    </xf>
    <xf numFmtId="3" fontId="31" fillId="26" borderId="13" xfId="95" applyNumberFormat="1" applyFont="1" applyFill="1" applyBorder="1" applyAlignment="1">
      <alignment horizontal="center" vertical="center"/>
      <protection/>
    </xf>
    <xf numFmtId="3" fontId="0" fillId="0" borderId="13" xfId="95" applyNumberFormat="1" applyFont="1" applyFill="1" applyBorder="1" applyAlignment="1">
      <alignment horizontal="center" vertical="center"/>
      <protection/>
    </xf>
    <xf numFmtId="3" fontId="21" fillId="26" borderId="13" xfId="95" applyNumberFormat="1" applyFont="1" applyFill="1" applyBorder="1" applyAlignment="1">
      <alignment horizontal="center" vertical="center"/>
      <protection/>
    </xf>
    <xf numFmtId="192" fontId="32" fillId="26" borderId="13" xfId="95" applyNumberFormat="1" applyFont="1" applyFill="1" applyBorder="1" applyAlignment="1">
      <alignment horizontal="center" vertical="top" wrapText="1"/>
      <protection/>
    </xf>
    <xf numFmtId="3" fontId="0" fillId="26" borderId="13" xfId="9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6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49" fontId="0" fillId="26" borderId="13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vertical="center" wrapText="1"/>
      <protection/>
    </xf>
    <xf numFmtId="192" fontId="32" fillId="26" borderId="13" xfId="95" applyNumberFormat="1" applyFont="1" applyFill="1" applyBorder="1" applyAlignment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0" xfId="0" applyNumberFormat="1" applyFont="1" applyFill="1" applyBorder="1" applyAlignment="1" applyProtection="1">
      <alignment horizontal="left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5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49" fontId="0" fillId="26" borderId="15" xfId="0" applyNumberFormat="1" applyFont="1" applyFill="1" applyBorder="1" applyAlignment="1">
      <alignment horizontal="center" vertical="center" wrapText="1"/>
    </xf>
    <xf numFmtId="49" fontId="0" fillId="26" borderId="14" xfId="0" applyNumberFormat="1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left" vertical="center" wrapText="1"/>
    </xf>
    <xf numFmtId="0" fontId="0" fillId="26" borderId="14" xfId="0" applyFont="1" applyFill="1" applyBorder="1" applyAlignment="1">
      <alignment horizontal="left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35" fillId="0" borderId="0" xfId="0" applyNumberFormat="1" applyFont="1" applyFill="1" applyAlignment="1" applyProtection="1">
      <alignment horizontal="center"/>
      <protection/>
    </xf>
    <xf numFmtId="0" fontId="29" fillId="0" borderId="0" xfId="0" applyNumberFormat="1" applyFont="1" applyFill="1" applyAlignment="1" applyProtection="1">
      <alignment horizontal="center"/>
      <protection/>
    </xf>
    <xf numFmtId="192" fontId="32" fillId="26" borderId="13" xfId="95" applyNumberFormat="1" applyFont="1" applyFill="1" applyBorder="1" applyAlignment="1">
      <alignment horizontal="center" vertical="center" wrapText="1"/>
      <protection/>
    </xf>
    <xf numFmtId="192" fontId="32" fillId="26" borderId="15" xfId="95" applyNumberFormat="1" applyFont="1" applyFill="1" applyBorder="1" applyAlignment="1">
      <alignment horizontal="center" vertical="center" wrapText="1"/>
      <protection/>
    </xf>
    <xf numFmtId="192" fontId="32" fillId="26" borderId="16" xfId="95" applyNumberFormat="1" applyFont="1" applyFill="1" applyBorder="1" applyAlignment="1">
      <alignment horizontal="center" vertical="center" wrapText="1"/>
      <protection/>
    </xf>
    <xf numFmtId="192" fontId="32" fillId="26" borderId="14" xfId="95" applyNumberFormat="1" applyFont="1" applyFill="1" applyBorder="1" applyAlignment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da-&#1087;&#1082;\&#1096;&#1091;&#1093;\Users\Luda\Desktop\&#1055;&#1086;&#1089;&#1083;&#1077;&#1076;&#1085;&#1080;&#1077;%20&#1080;&#1079;&#1084;&#1077;&#1085;&#1077;&#1085;&#1080;&#1103;%20&#1073;&#1102;&#1076;&#1078;&#1077;&#1090;%202020\&#1073;&#1102;&#1076;&#1078;&#1077;&#1090;_2020\&#1089;&#1074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da-&#1087;&#1082;\&#1096;&#1091;&#1093;\&#1073;&#1102;&#1076;&#1078;&#1077;&#1090;2020_&#1086;&#1090;_13_12_\&#1089;&#1074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ий"/>
      <sheetName val="спецфонд"/>
      <sheetName val="кошт"/>
      <sheetName val="свод"/>
    </sheetNames>
    <sheetDataSet>
      <sheetData sheetId="1">
        <row r="5">
          <cell r="X5">
            <v>320900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ий"/>
      <sheetName val="спецфонд"/>
      <sheetName val="кошт"/>
      <sheetName val="свод"/>
      <sheetName val="2021_Заг"/>
      <sheetName val="2021сф"/>
      <sheetName val="2022_заг"/>
      <sheetName val="2022_спец"/>
      <sheetName val="кош_21-22"/>
    </sheetNames>
    <sheetDataSet>
      <sheetData sheetId="0">
        <row r="5">
          <cell r="H5">
            <v>30000</v>
          </cell>
          <cell r="J5">
            <v>103717</v>
          </cell>
          <cell r="M5">
            <v>123731</v>
          </cell>
          <cell r="O5">
            <v>588068</v>
          </cell>
          <cell r="Q5">
            <v>0</v>
          </cell>
        </row>
        <row r="8">
          <cell r="D8">
            <v>9850154</v>
          </cell>
          <cell r="M8">
            <v>85188</v>
          </cell>
          <cell r="O8">
            <v>324936</v>
          </cell>
        </row>
        <row r="9">
          <cell r="J9">
            <v>85014</v>
          </cell>
          <cell r="L9">
            <v>1313301</v>
          </cell>
        </row>
        <row r="19">
          <cell r="M19">
            <v>9802</v>
          </cell>
          <cell r="O19">
            <v>64852</v>
          </cell>
        </row>
      </sheetData>
      <sheetData sheetId="1">
        <row r="5">
          <cell r="D5">
            <v>50000</v>
          </cell>
          <cell r="X5">
            <v>320900</v>
          </cell>
        </row>
        <row r="6">
          <cell r="L6">
            <v>32000</v>
          </cell>
        </row>
        <row r="12">
          <cell r="F12">
            <v>2650042</v>
          </cell>
        </row>
        <row r="41">
          <cell r="D41">
            <v>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showGridLines="0" showZeros="0" zoomScale="60" zoomScaleNormal="60" zoomScaleSheetLayoutView="90" workbookViewId="0" topLeftCell="A1">
      <selection activeCell="D15" sqref="D15"/>
    </sheetView>
  </sheetViews>
  <sheetFormatPr defaultColWidth="9.16015625" defaultRowHeight="12.75"/>
  <cols>
    <col min="1" max="1" width="13.16015625" style="1" customWidth="1"/>
    <col min="2" max="2" width="13.33203125" style="1" customWidth="1"/>
    <col min="3" max="3" width="15.33203125" style="1" customWidth="1"/>
    <col min="4" max="4" width="48.83203125" style="1" customWidth="1"/>
    <col min="5" max="7" width="13.33203125" style="1" customWidth="1"/>
    <col min="8" max="8" width="9.66015625" style="1" customWidth="1"/>
    <col min="9" max="9" width="9.83203125" style="1" customWidth="1"/>
    <col min="10" max="11" width="12.16015625" style="1" customWidth="1"/>
    <col min="12" max="12" width="11" style="1" customWidth="1"/>
    <col min="13" max="13" width="7.83203125" style="1" customWidth="1"/>
    <col min="14" max="14" width="8.5" style="1" customWidth="1"/>
    <col min="15" max="16" width="12.83203125" style="1" customWidth="1"/>
    <col min="17" max="16384" width="9.16015625" style="64" customWidth="1"/>
  </cols>
  <sheetData>
    <row r="1" ht="12.75">
      <c r="N1" s="1" t="s">
        <v>54</v>
      </c>
    </row>
    <row r="2" ht="12.75">
      <c r="N2" s="1" t="s">
        <v>85</v>
      </c>
    </row>
    <row r="3" ht="12.75">
      <c r="N3" s="1" t="s">
        <v>90</v>
      </c>
    </row>
    <row r="4" ht="12.75">
      <c r="N4" s="1" t="s">
        <v>89</v>
      </c>
    </row>
    <row r="5" spans="1:16" s="66" customFormat="1" ht="15" customHeight="1">
      <c r="A5" s="32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1" t="s">
        <v>162</v>
      </c>
      <c r="O5" s="65"/>
      <c r="P5" s="65"/>
    </row>
    <row r="6" spans="2:16" ht="27" customHeight="1">
      <c r="B6" s="75" t="s">
        <v>91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ht="16.5" customHeight="1">
      <c r="A7" s="50" t="s">
        <v>119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ht="16.5" customHeight="1">
      <c r="A8" s="1" t="s">
        <v>118</v>
      </c>
    </row>
    <row r="9" spans="2:16" ht="9.75" customHeight="1">
      <c r="B9" s="33"/>
      <c r="C9" s="33"/>
      <c r="D9" s="33"/>
      <c r="E9" s="33"/>
      <c r="F9" s="33"/>
      <c r="G9" s="5"/>
      <c r="H9" s="33"/>
      <c r="I9" s="33"/>
      <c r="J9" s="4"/>
      <c r="K9" s="4"/>
      <c r="L9" s="67"/>
      <c r="M9" s="67"/>
      <c r="N9" s="67"/>
      <c r="O9" s="67"/>
      <c r="P9" s="34" t="s">
        <v>20</v>
      </c>
    </row>
    <row r="10" spans="1:16" s="68" customFormat="1" ht="21.75" customHeight="1">
      <c r="A10" s="76" t="s">
        <v>120</v>
      </c>
      <c r="B10" s="76" t="s">
        <v>121</v>
      </c>
      <c r="C10" s="76" t="s">
        <v>123</v>
      </c>
      <c r="D10" s="76" t="s">
        <v>52</v>
      </c>
      <c r="E10" s="77" t="s">
        <v>0</v>
      </c>
      <c r="F10" s="77"/>
      <c r="G10" s="77"/>
      <c r="H10" s="77"/>
      <c r="I10" s="77"/>
      <c r="J10" s="77" t="s">
        <v>1</v>
      </c>
      <c r="K10" s="77"/>
      <c r="L10" s="77"/>
      <c r="M10" s="77"/>
      <c r="N10" s="77"/>
      <c r="O10" s="77"/>
      <c r="P10" s="77" t="s">
        <v>2</v>
      </c>
    </row>
    <row r="11" spans="1:16" s="68" customFormat="1" ht="16.5" customHeight="1">
      <c r="A11" s="76"/>
      <c r="B11" s="76"/>
      <c r="C11" s="76"/>
      <c r="D11" s="76"/>
      <c r="E11" s="76" t="s">
        <v>50</v>
      </c>
      <c r="F11" s="80" t="s">
        <v>3</v>
      </c>
      <c r="G11" s="76" t="s">
        <v>4</v>
      </c>
      <c r="H11" s="76"/>
      <c r="I11" s="80" t="s">
        <v>5</v>
      </c>
      <c r="J11" s="76" t="s">
        <v>50</v>
      </c>
      <c r="K11" s="76" t="s">
        <v>126</v>
      </c>
      <c r="L11" s="80" t="s">
        <v>3</v>
      </c>
      <c r="M11" s="76" t="s">
        <v>4</v>
      </c>
      <c r="N11" s="76"/>
      <c r="O11" s="80" t="s">
        <v>5</v>
      </c>
      <c r="P11" s="77"/>
    </row>
    <row r="12" spans="1:16" s="68" customFormat="1" ht="20.25" customHeight="1">
      <c r="A12" s="76"/>
      <c r="B12" s="76"/>
      <c r="C12" s="76"/>
      <c r="D12" s="76"/>
      <c r="E12" s="76"/>
      <c r="F12" s="80"/>
      <c r="G12" s="76" t="s">
        <v>6</v>
      </c>
      <c r="H12" s="76" t="s">
        <v>7</v>
      </c>
      <c r="I12" s="80"/>
      <c r="J12" s="76"/>
      <c r="K12" s="76"/>
      <c r="L12" s="80"/>
      <c r="M12" s="76" t="s">
        <v>6</v>
      </c>
      <c r="N12" s="79" t="s">
        <v>7</v>
      </c>
      <c r="O12" s="80"/>
      <c r="P12" s="77"/>
    </row>
    <row r="13" spans="1:16" s="68" customFormat="1" ht="42" customHeight="1">
      <c r="A13" s="76"/>
      <c r="B13" s="76"/>
      <c r="C13" s="76"/>
      <c r="D13" s="76"/>
      <c r="E13" s="76"/>
      <c r="F13" s="80"/>
      <c r="G13" s="76"/>
      <c r="H13" s="76"/>
      <c r="I13" s="80"/>
      <c r="J13" s="76"/>
      <c r="K13" s="76"/>
      <c r="L13" s="80"/>
      <c r="M13" s="76"/>
      <c r="N13" s="79"/>
      <c r="O13" s="80"/>
      <c r="P13" s="77"/>
    </row>
    <row r="14" spans="1:17" ht="36" customHeight="1">
      <c r="A14" s="28" t="s">
        <v>78</v>
      </c>
      <c r="B14" s="19"/>
      <c r="C14" s="13"/>
      <c r="D14" s="17" t="s">
        <v>56</v>
      </c>
      <c r="E14" s="15">
        <f>E16+E19+E22+E27+E31+E33+E36+E38+E42+E44+E46+E48+E50</f>
        <v>69392146</v>
      </c>
      <c r="F14" s="15">
        <f>F16+F19+F22+F27+F31+F33+F36+F38+F42+F44+F46+F48+F50</f>
        <v>69392146</v>
      </c>
      <c r="G14" s="15">
        <f>G16+G19+G22+G27+G31+G33+G36+G38+G42+G44+G46+G48+G50</f>
        <v>32331458</v>
      </c>
      <c r="H14" s="15">
        <f>H16+H19+H22+H27+H31+H33+H36+H38+H42+H44+H46+H48+H50</f>
        <v>6814904</v>
      </c>
      <c r="I14" s="15">
        <f>I16+I19+I22+I27+I31+I33+I36+I38+I42+I44+I46+I48+I49</f>
        <v>0</v>
      </c>
      <c r="J14" s="15">
        <f aca="true" t="shared" si="0" ref="J14:P14">J16+J19+J22+J27+J31+J33+J36+J38+J42+J44+J46+J48+J50</f>
        <v>59113975</v>
      </c>
      <c r="K14" s="15">
        <f t="shared" si="0"/>
        <v>56091033</v>
      </c>
      <c r="L14" s="15">
        <f t="shared" si="0"/>
        <v>3022942</v>
      </c>
      <c r="M14" s="15">
        <f t="shared" si="0"/>
        <v>0</v>
      </c>
      <c r="N14" s="15">
        <f t="shared" si="0"/>
        <v>0</v>
      </c>
      <c r="O14" s="15">
        <f t="shared" si="0"/>
        <v>56091033</v>
      </c>
      <c r="P14" s="15">
        <f t="shared" si="0"/>
        <v>128506121</v>
      </c>
      <c r="Q14" s="69"/>
    </row>
    <row r="15" spans="1:17" s="68" customFormat="1" ht="30.75" customHeight="1">
      <c r="A15" s="26" t="s">
        <v>55</v>
      </c>
      <c r="B15" s="19"/>
      <c r="C15" s="13"/>
      <c r="D15" s="17" t="s">
        <v>56</v>
      </c>
      <c r="E15" s="14">
        <f aca="true" t="shared" si="1" ref="E15:P15">E14</f>
        <v>69392146</v>
      </c>
      <c r="F15" s="14">
        <f t="shared" si="1"/>
        <v>69392146</v>
      </c>
      <c r="G15" s="14">
        <f t="shared" si="1"/>
        <v>32331458</v>
      </c>
      <c r="H15" s="14">
        <f t="shared" si="1"/>
        <v>6814904</v>
      </c>
      <c r="I15" s="14">
        <f t="shared" si="1"/>
        <v>0</v>
      </c>
      <c r="J15" s="14">
        <f t="shared" si="1"/>
        <v>59113975</v>
      </c>
      <c r="K15" s="14">
        <f t="shared" si="1"/>
        <v>56091033</v>
      </c>
      <c r="L15" s="14">
        <f t="shared" si="1"/>
        <v>3022942</v>
      </c>
      <c r="M15" s="14">
        <f t="shared" si="1"/>
        <v>0</v>
      </c>
      <c r="N15" s="14">
        <f t="shared" si="1"/>
        <v>0</v>
      </c>
      <c r="O15" s="14">
        <f t="shared" si="1"/>
        <v>56091033</v>
      </c>
      <c r="P15" s="14">
        <f t="shared" si="1"/>
        <v>128506121</v>
      </c>
      <c r="Q15" s="70"/>
    </row>
    <row r="16" spans="1:17" s="68" customFormat="1" ht="27" customHeight="1">
      <c r="A16" s="30" t="s">
        <v>142</v>
      </c>
      <c r="B16" s="16" t="s">
        <v>143</v>
      </c>
      <c r="C16" s="16"/>
      <c r="D16" s="17" t="s">
        <v>144</v>
      </c>
      <c r="E16" s="15">
        <f aca="true" t="shared" si="2" ref="E16:P16">E17+E18</f>
        <v>13134901</v>
      </c>
      <c r="F16" s="15">
        <f t="shared" si="2"/>
        <v>13134901</v>
      </c>
      <c r="G16" s="15">
        <f t="shared" si="2"/>
        <v>9850154</v>
      </c>
      <c r="H16" s="15">
        <f t="shared" si="2"/>
        <v>453162</v>
      </c>
      <c r="I16" s="15">
        <f t="shared" si="2"/>
        <v>0</v>
      </c>
      <c r="J16" s="15">
        <f t="shared" si="2"/>
        <v>50000</v>
      </c>
      <c r="K16" s="15">
        <f t="shared" si="2"/>
        <v>50000</v>
      </c>
      <c r="L16" s="15">
        <f t="shared" si="2"/>
        <v>0</v>
      </c>
      <c r="M16" s="15">
        <f t="shared" si="2"/>
        <v>0</v>
      </c>
      <c r="N16" s="15">
        <f t="shared" si="2"/>
        <v>0</v>
      </c>
      <c r="O16" s="15">
        <f t="shared" si="2"/>
        <v>50000</v>
      </c>
      <c r="P16" s="15">
        <f t="shared" si="2"/>
        <v>13184901</v>
      </c>
      <c r="Q16" s="70"/>
    </row>
    <row r="17" spans="1:17" ht="69.75" customHeight="1">
      <c r="A17" s="28" t="s">
        <v>57</v>
      </c>
      <c r="B17" s="13" t="s">
        <v>24</v>
      </c>
      <c r="C17" s="13" t="s">
        <v>8</v>
      </c>
      <c r="D17" s="22" t="s">
        <v>25</v>
      </c>
      <c r="E17" s="54">
        <f>F17</f>
        <v>13084901</v>
      </c>
      <c r="F17" s="54">
        <v>13084901</v>
      </c>
      <c r="G17" s="54">
        <f>'[2]загальний'!$D$8</f>
        <v>9850154</v>
      </c>
      <c r="H17" s="54">
        <v>453162</v>
      </c>
      <c r="I17" s="14"/>
      <c r="J17" s="54">
        <f>'[2]спецфонд'!$D$5</f>
        <v>50000</v>
      </c>
      <c r="K17" s="54">
        <v>50000</v>
      </c>
      <c r="L17" s="54">
        <f>M17+N17</f>
        <v>0</v>
      </c>
      <c r="M17" s="54"/>
      <c r="N17" s="54"/>
      <c r="O17" s="54">
        <f>'[2]спецфонд'!$D$41</f>
        <v>50000</v>
      </c>
      <c r="P17" s="18">
        <f aca="true" t="shared" si="3" ref="P17:P37">E17+J17</f>
        <v>13134901</v>
      </c>
      <c r="Q17" s="69"/>
    </row>
    <row r="18" spans="1:17" ht="29.25" customHeight="1">
      <c r="A18" s="28" t="s">
        <v>140</v>
      </c>
      <c r="B18" s="13" t="s">
        <v>109</v>
      </c>
      <c r="C18" s="13" t="s">
        <v>141</v>
      </c>
      <c r="D18" s="22" t="s">
        <v>139</v>
      </c>
      <c r="E18" s="54">
        <f>F18</f>
        <v>50000</v>
      </c>
      <c r="F18" s="54">
        <v>50000</v>
      </c>
      <c r="G18" s="54"/>
      <c r="H18" s="54"/>
      <c r="I18" s="14"/>
      <c r="J18" s="54"/>
      <c r="K18" s="54"/>
      <c r="L18" s="54"/>
      <c r="M18" s="54"/>
      <c r="N18" s="54"/>
      <c r="O18" s="54"/>
      <c r="P18" s="18">
        <f t="shared" si="3"/>
        <v>50000</v>
      </c>
      <c r="Q18" s="69"/>
    </row>
    <row r="19" spans="1:17" s="68" customFormat="1" ht="27" customHeight="1">
      <c r="A19" s="30" t="s">
        <v>58</v>
      </c>
      <c r="B19" s="16" t="s">
        <v>27</v>
      </c>
      <c r="C19" s="16"/>
      <c r="D19" s="17" t="s">
        <v>28</v>
      </c>
      <c r="E19" s="18">
        <f>E20+E21</f>
        <v>33709500</v>
      </c>
      <c r="F19" s="18">
        <f>F20+F21</f>
        <v>33709500</v>
      </c>
      <c r="G19" s="18">
        <f>G20+G21</f>
        <v>20672865</v>
      </c>
      <c r="H19" s="18">
        <f>H20+H21</f>
        <v>3863270</v>
      </c>
      <c r="I19" s="15"/>
      <c r="J19" s="15">
        <f>L19+O19</f>
        <v>2708002</v>
      </c>
      <c r="K19" s="18">
        <f>K20+K21</f>
        <v>57960</v>
      </c>
      <c r="L19" s="18">
        <f>L20+L21</f>
        <v>2650042</v>
      </c>
      <c r="M19" s="18"/>
      <c r="N19" s="18"/>
      <c r="O19" s="18">
        <f>O20+O21</f>
        <v>57960</v>
      </c>
      <c r="P19" s="18">
        <f t="shared" si="3"/>
        <v>36417502</v>
      </c>
      <c r="Q19" s="70"/>
    </row>
    <row r="20" spans="1:17" s="68" customFormat="1" ht="27" customHeight="1">
      <c r="A20" s="26" t="s">
        <v>59</v>
      </c>
      <c r="B20" s="19">
        <v>1010</v>
      </c>
      <c r="C20" s="13" t="s">
        <v>11</v>
      </c>
      <c r="D20" s="20" t="s">
        <v>26</v>
      </c>
      <c r="E20" s="14">
        <v>33709500</v>
      </c>
      <c r="F20" s="14">
        <v>33709500</v>
      </c>
      <c r="G20" s="14">
        <v>20672865</v>
      </c>
      <c r="H20" s="14">
        <v>3863270</v>
      </c>
      <c r="I20" s="15"/>
      <c r="J20" s="15">
        <f>L20+O20</f>
        <v>2708002</v>
      </c>
      <c r="K20" s="15">
        <f>529360-500000+18600+10000</f>
        <v>57960</v>
      </c>
      <c r="L20" s="15">
        <f>'[2]спецфонд'!$F$12</f>
        <v>2650042</v>
      </c>
      <c r="M20" s="14"/>
      <c r="N20" s="14"/>
      <c r="O20" s="15">
        <f>529360+18600-500000+10000</f>
        <v>57960</v>
      </c>
      <c r="P20" s="18">
        <f t="shared" si="3"/>
        <v>36417502</v>
      </c>
      <c r="Q20" s="70"/>
    </row>
    <row r="21" spans="1:17" s="68" customFormat="1" ht="31.5" customHeight="1">
      <c r="A21" s="26" t="s">
        <v>60</v>
      </c>
      <c r="B21" s="19">
        <v>1140</v>
      </c>
      <c r="C21" s="13" t="s">
        <v>29</v>
      </c>
      <c r="D21" s="20" t="s">
        <v>30</v>
      </c>
      <c r="E21" s="14">
        <v>0</v>
      </c>
      <c r="F21" s="14">
        <v>0</v>
      </c>
      <c r="G21" s="14"/>
      <c r="H21" s="14"/>
      <c r="I21" s="15"/>
      <c r="J21" s="15"/>
      <c r="K21" s="15"/>
      <c r="L21" s="15"/>
      <c r="M21" s="14"/>
      <c r="N21" s="14"/>
      <c r="O21" s="15"/>
      <c r="P21" s="18">
        <f t="shared" si="3"/>
        <v>0</v>
      </c>
      <c r="Q21" s="70"/>
    </row>
    <row r="22" spans="1:17" s="68" customFormat="1" ht="27" customHeight="1">
      <c r="A22" s="26" t="s">
        <v>61</v>
      </c>
      <c r="B22" s="21">
        <v>3000</v>
      </c>
      <c r="C22" s="13"/>
      <c r="D22" s="17" t="s">
        <v>12</v>
      </c>
      <c r="E22" s="15">
        <f>SUM(E23:E26)</f>
        <v>1320217</v>
      </c>
      <c r="F22" s="15">
        <f>SUM(F23:F26)</f>
        <v>1320217</v>
      </c>
      <c r="G22" s="15">
        <f>SUM(G23:G26)</f>
        <v>85014</v>
      </c>
      <c r="H22" s="15">
        <f aca="true" t="shared" si="4" ref="H22:O22">H23+H25+H26</f>
        <v>0</v>
      </c>
      <c r="I22" s="15">
        <f t="shared" si="4"/>
        <v>0</v>
      </c>
      <c r="J22" s="15">
        <f t="shared" si="4"/>
        <v>0</v>
      </c>
      <c r="K22" s="15">
        <f t="shared" si="4"/>
        <v>0</v>
      </c>
      <c r="L22" s="15">
        <f t="shared" si="4"/>
        <v>0</v>
      </c>
      <c r="M22" s="15">
        <f t="shared" si="4"/>
        <v>0</v>
      </c>
      <c r="N22" s="15">
        <f t="shared" si="4"/>
        <v>0</v>
      </c>
      <c r="O22" s="15">
        <f t="shared" si="4"/>
        <v>0</v>
      </c>
      <c r="P22" s="18">
        <f t="shared" si="3"/>
        <v>1320217</v>
      </c>
      <c r="Q22" s="70"/>
    </row>
    <row r="23" spans="1:17" s="68" customFormat="1" ht="27" customHeight="1">
      <c r="A23" s="26" t="s">
        <v>76</v>
      </c>
      <c r="B23" s="19">
        <v>3090</v>
      </c>
      <c r="C23" s="13" t="s">
        <v>77</v>
      </c>
      <c r="D23" s="22" t="s">
        <v>86</v>
      </c>
      <c r="E23" s="14">
        <f>F23</f>
        <v>30000</v>
      </c>
      <c r="F23" s="14">
        <f>'[2]загальний'!$H$5</f>
        <v>30000</v>
      </c>
      <c r="G23" s="15"/>
      <c r="H23" s="15"/>
      <c r="I23" s="15"/>
      <c r="J23" s="15"/>
      <c r="K23" s="15"/>
      <c r="L23" s="15"/>
      <c r="M23" s="15"/>
      <c r="N23" s="15"/>
      <c r="O23" s="15"/>
      <c r="P23" s="18">
        <f t="shared" si="3"/>
        <v>30000</v>
      </c>
      <c r="Q23" s="70"/>
    </row>
    <row r="24" spans="1:17" s="68" customFormat="1" ht="59.25" customHeight="1">
      <c r="A24" s="26" t="s">
        <v>92</v>
      </c>
      <c r="B24" s="19">
        <v>3140</v>
      </c>
      <c r="C24" s="13" t="s">
        <v>93</v>
      </c>
      <c r="D24" s="22" t="s">
        <v>110</v>
      </c>
      <c r="E24" s="14">
        <f>F24</f>
        <v>53800</v>
      </c>
      <c r="F24" s="14">
        <v>53800</v>
      </c>
      <c r="G24" s="15"/>
      <c r="H24" s="15"/>
      <c r="I24" s="15"/>
      <c r="J24" s="15"/>
      <c r="K24" s="15"/>
      <c r="L24" s="15"/>
      <c r="M24" s="15"/>
      <c r="N24" s="15"/>
      <c r="O24" s="15"/>
      <c r="P24" s="18">
        <f t="shared" si="3"/>
        <v>53800</v>
      </c>
      <c r="Q24" s="70"/>
    </row>
    <row r="25" spans="1:17" s="68" customFormat="1" ht="27" customHeight="1">
      <c r="A25" s="26" t="s">
        <v>62</v>
      </c>
      <c r="B25" s="19">
        <v>3210</v>
      </c>
      <c r="C25" s="13" t="s">
        <v>22</v>
      </c>
      <c r="D25" s="22" t="s">
        <v>23</v>
      </c>
      <c r="E25" s="14">
        <f>F25</f>
        <v>103717</v>
      </c>
      <c r="F25" s="14">
        <f>'[2]загальний'!$J$5</f>
        <v>103717</v>
      </c>
      <c r="G25" s="14">
        <f>'[2]загальний'!$J$9</f>
        <v>85014</v>
      </c>
      <c r="H25" s="14"/>
      <c r="I25" s="15"/>
      <c r="J25" s="15"/>
      <c r="K25" s="14"/>
      <c r="L25" s="15"/>
      <c r="M25" s="14"/>
      <c r="N25" s="14"/>
      <c r="O25" s="15"/>
      <c r="P25" s="18">
        <f t="shared" si="3"/>
        <v>103717</v>
      </c>
      <c r="Q25" s="70"/>
    </row>
    <row r="26" spans="1:17" s="68" customFormat="1" ht="27" customHeight="1">
      <c r="A26" s="26" t="s">
        <v>63</v>
      </c>
      <c r="B26" s="19">
        <v>3242</v>
      </c>
      <c r="C26" s="13" t="s">
        <v>13</v>
      </c>
      <c r="D26" s="22" t="s">
        <v>44</v>
      </c>
      <c r="E26" s="14">
        <f>F26</f>
        <v>1132700</v>
      </c>
      <c r="F26" s="14">
        <f>932700+200000</f>
        <v>1132700</v>
      </c>
      <c r="G26" s="15"/>
      <c r="H26" s="15"/>
      <c r="I26" s="15"/>
      <c r="J26" s="15">
        <f>L26+O26</f>
        <v>0</v>
      </c>
      <c r="K26" s="15"/>
      <c r="L26" s="15">
        <f>M26+N26</f>
        <v>0</v>
      </c>
      <c r="M26" s="15"/>
      <c r="N26" s="15"/>
      <c r="O26" s="15"/>
      <c r="P26" s="18">
        <f t="shared" si="3"/>
        <v>1132700</v>
      </c>
      <c r="Q26" s="70"/>
    </row>
    <row r="27" spans="1:17" s="68" customFormat="1" ht="27" customHeight="1">
      <c r="A27" s="26" t="s">
        <v>64</v>
      </c>
      <c r="B27" s="21">
        <v>4000</v>
      </c>
      <c r="C27" s="16"/>
      <c r="D27" s="17" t="s">
        <v>14</v>
      </c>
      <c r="E27" s="15">
        <f>E28+E29+E30</f>
        <v>2601631</v>
      </c>
      <c r="F27" s="15">
        <f>F28+F29+F30</f>
        <v>2601631</v>
      </c>
      <c r="G27" s="15">
        <f>G28+G29+G30</f>
        <v>1398489</v>
      </c>
      <c r="H27" s="15">
        <f>H28+H29+H30</f>
        <v>215773</v>
      </c>
      <c r="I27" s="15"/>
      <c r="J27" s="15">
        <f>J28+J29+J30</f>
        <v>40000</v>
      </c>
      <c r="K27" s="15">
        <f>K28+K30</f>
        <v>8000</v>
      </c>
      <c r="L27" s="15">
        <f>L28+L30</f>
        <v>32000</v>
      </c>
      <c r="M27" s="15">
        <f>M28+M30</f>
        <v>0</v>
      </c>
      <c r="N27" s="15">
        <f>N28+N30</f>
        <v>0</v>
      </c>
      <c r="O27" s="15">
        <f>O28+O30</f>
        <v>8000</v>
      </c>
      <c r="P27" s="18">
        <f t="shared" si="3"/>
        <v>2641631</v>
      </c>
      <c r="Q27" s="70"/>
    </row>
    <row r="28" spans="1:17" s="68" customFormat="1" ht="27" customHeight="1">
      <c r="A28" s="26" t="s">
        <v>65</v>
      </c>
      <c r="B28" s="19">
        <v>4060</v>
      </c>
      <c r="C28" s="13" t="s">
        <v>15</v>
      </c>
      <c r="D28" s="23" t="s">
        <v>41</v>
      </c>
      <c r="E28" s="14">
        <f>F28</f>
        <v>2188400</v>
      </c>
      <c r="F28" s="14">
        <v>2188400</v>
      </c>
      <c r="G28" s="14">
        <f>'[2]загальний'!$L$9</f>
        <v>1313301</v>
      </c>
      <c r="H28" s="14">
        <v>205971</v>
      </c>
      <c r="I28" s="15"/>
      <c r="J28" s="15">
        <f>L28+O28</f>
        <v>40000</v>
      </c>
      <c r="K28" s="15">
        <f>18000-10000</f>
        <v>8000</v>
      </c>
      <c r="L28" s="15">
        <f>'[2]спецфонд'!$L$6</f>
        <v>32000</v>
      </c>
      <c r="M28" s="15"/>
      <c r="N28" s="15"/>
      <c r="O28" s="15">
        <f>18000-10000</f>
        <v>8000</v>
      </c>
      <c r="P28" s="18">
        <f t="shared" si="3"/>
        <v>2228400</v>
      </c>
      <c r="Q28" s="70"/>
    </row>
    <row r="29" spans="1:17" s="68" customFormat="1" ht="27" customHeight="1">
      <c r="A29" s="26" t="s">
        <v>66</v>
      </c>
      <c r="B29" s="19">
        <v>4081</v>
      </c>
      <c r="C29" s="13" t="s">
        <v>31</v>
      </c>
      <c r="D29" s="23" t="s">
        <v>45</v>
      </c>
      <c r="E29" s="14">
        <f>F29</f>
        <v>123731</v>
      </c>
      <c r="F29" s="14">
        <f>'[2]загальний'!$M$5</f>
        <v>123731</v>
      </c>
      <c r="G29" s="14">
        <f>'[2]загальний'!$M$8</f>
        <v>85188</v>
      </c>
      <c r="H29" s="14">
        <f>'[2]загальний'!$M$19</f>
        <v>9802</v>
      </c>
      <c r="I29" s="15"/>
      <c r="J29" s="15"/>
      <c r="K29" s="15"/>
      <c r="L29" s="15"/>
      <c r="M29" s="15"/>
      <c r="N29" s="15"/>
      <c r="O29" s="15"/>
      <c r="P29" s="18">
        <f t="shared" si="3"/>
        <v>123731</v>
      </c>
      <c r="Q29" s="70"/>
    </row>
    <row r="30" spans="1:17" s="68" customFormat="1" ht="27" customHeight="1">
      <c r="A30" s="26" t="s">
        <v>67</v>
      </c>
      <c r="B30" s="19">
        <v>4082</v>
      </c>
      <c r="C30" s="13" t="s">
        <v>31</v>
      </c>
      <c r="D30" s="23" t="s">
        <v>46</v>
      </c>
      <c r="E30" s="14">
        <f>F30</f>
        <v>289500</v>
      </c>
      <c r="F30" s="14">
        <v>289500</v>
      </c>
      <c r="G30" s="14"/>
      <c r="H30" s="14"/>
      <c r="I30" s="15"/>
      <c r="J30" s="15">
        <f>L30+O30</f>
        <v>0</v>
      </c>
      <c r="K30" s="15"/>
      <c r="L30" s="15"/>
      <c r="M30" s="15"/>
      <c r="N30" s="15"/>
      <c r="O30" s="15"/>
      <c r="P30" s="18">
        <f t="shared" si="3"/>
        <v>289500</v>
      </c>
      <c r="Q30" s="70"/>
    </row>
    <row r="31" spans="1:17" s="68" customFormat="1" ht="27" customHeight="1">
      <c r="A31" s="26" t="s">
        <v>68</v>
      </c>
      <c r="B31" s="21">
        <v>5000</v>
      </c>
      <c r="C31" s="13"/>
      <c r="D31" s="17" t="s">
        <v>16</v>
      </c>
      <c r="E31" s="15">
        <f>E32</f>
        <v>588068</v>
      </c>
      <c r="F31" s="15">
        <f>F32</f>
        <v>588068</v>
      </c>
      <c r="G31" s="15">
        <f>G32</f>
        <v>324936</v>
      </c>
      <c r="H31" s="15">
        <f>H32</f>
        <v>64852</v>
      </c>
      <c r="I31" s="15"/>
      <c r="J31" s="15">
        <f aca="true" t="shared" si="5" ref="J31:O31">J32</f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  <c r="N31" s="15">
        <f t="shared" si="5"/>
        <v>0</v>
      </c>
      <c r="O31" s="15">
        <f t="shared" si="5"/>
        <v>0</v>
      </c>
      <c r="P31" s="18">
        <f t="shared" si="3"/>
        <v>588068</v>
      </c>
      <c r="Q31" s="70"/>
    </row>
    <row r="32" spans="1:17" ht="39" customHeight="1">
      <c r="A32" s="28" t="s">
        <v>69</v>
      </c>
      <c r="B32" s="19">
        <v>5061</v>
      </c>
      <c r="C32" s="13" t="s">
        <v>17</v>
      </c>
      <c r="D32" s="23" t="s">
        <v>21</v>
      </c>
      <c r="E32" s="14">
        <f>F32</f>
        <v>588068</v>
      </c>
      <c r="F32" s="14">
        <f>'[2]загальний'!$O$5</f>
        <v>588068</v>
      </c>
      <c r="G32" s="14">
        <f>'[2]загальний'!$O$8</f>
        <v>324936</v>
      </c>
      <c r="H32" s="14">
        <f>'[2]загальний'!$O$19</f>
        <v>64852</v>
      </c>
      <c r="I32" s="15"/>
      <c r="J32" s="15">
        <f>L32+O32</f>
        <v>0</v>
      </c>
      <c r="K32" s="15"/>
      <c r="L32" s="15">
        <f>M32+N32</f>
        <v>0</v>
      </c>
      <c r="M32" s="15"/>
      <c r="N32" s="15"/>
      <c r="O32" s="15"/>
      <c r="P32" s="18">
        <f t="shared" si="3"/>
        <v>588068</v>
      </c>
      <c r="Q32" s="69"/>
    </row>
    <row r="33" spans="1:17" s="68" customFormat="1" ht="27" customHeight="1">
      <c r="A33" s="26" t="s">
        <v>70</v>
      </c>
      <c r="B33" s="21">
        <v>6000</v>
      </c>
      <c r="C33" s="13"/>
      <c r="D33" s="17" t="s">
        <v>18</v>
      </c>
      <c r="E33" s="15">
        <f>E34+E35</f>
        <v>12526401</v>
      </c>
      <c r="F33" s="15">
        <f>F34+F35</f>
        <v>12526401</v>
      </c>
      <c r="G33" s="15">
        <f>G34+G35</f>
        <v>0</v>
      </c>
      <c r="H33" s="15">
        <f>H34+H35</f>
        <v>2217847</v>
      </c>
      <c r="I33" s="15"/>
      <c r="J33" s="15">
        <f>L33+O33</f>
        <v>2527000</v>
      </c>
      <c r="K33" s="15">
        <f>K34+K35</f>
        <v>2527000</v>
      </c>
      <c r="L33" s="15">
        <f>L34+L35</f>
        <v>0</v>
      </c>
      <c r="M33" s="15">
        <f>M34+M35</f>
        <v>0</v>
      </c>
      <c r="N33" s="15">
        <f>N34+N35</f>
        <v>0</v>
      </c>
      <c r="O33" s="15">
        <f>O34+O35</f>
        <v>2527000</v>
      </c>
      <c r="P33" s="18">
        <f t="shared" si="3"/>
        <v>15053401</v>
      </c>
      <c r="Q33" s="70"/>
    </row>
    <row r="34" spans="1:17" s="68" customFormat="1" ht="27" customHeight="1">
      <c r="A34" s="26" t="s">
        <v>71</v>
      </c>
      <c r="B34" s="19">
        <v>6011</v>
      </c>
      <c r="C34" s="13" t="s">
        <v>129</v>
      </c>
      <c r="D34" s="23" t="s">
        <v>35</v>
      </c>
      <c r="E34" s="14">
        <f>F34</f>
        <v>0</v>
      </c>
      <c r="F34" s="14">
        <f>'[2]загальний'!$Q$5</f>
        <v>0</v>
      </c>
      <c r="G34" s="14"/>
      <c r="H34" s="14"/>
      <c r="I34" s="15"/>
      <c r="J34" s="15">
        <f>L34+O34</f>
        <v>2000000</v>
      </c>
      <c r="K34" s="14">
        <f>1800000+200000</f>
        <v>2000000</v>
      </c>
      <c r="L34" s="15">
        <f>M34+N34</f>
        <v>0</v>
      </c>
      <c r="M34" s="15"/>
      <c r="N34" s="15"/>
      <c r="O34" s="15">
        <f>1800000+200000</f>
        <v>2000000</v>
      </c>
      <c r="P34" s="18">
        <f t="shared" si="3"/>
        <v>2000000</v>
      </c>
      <c r="Q34" s="70"/>
    </row>
    <row r="35" spans="1:17" s="68" customFormat="1" ht="27" customHeight="1">
      <c r="A35" s="26" t="s">
        <v>72</v>
      </c>
      <c r="B35" s="19">
        <v>6030</v>
      </c>
      <c r="C35" s="13" t="s">
        <v>19</v>
      </c>
      <c r="D35" s="22" t="s">
        <v>32</v>
      </c>
      <c r="E35" s="14">
        <f>F35</f>
        <v>12526401</v>
      </c>
      <c r="F35" s="14">
        <f>11433887+470000+122514+300000+200000</f>
        <v>12526401</v>
      </c>
      <c r="G35" s="14"/>
      <c r="H35" s="14">
        <v>2217847</v>
      </c>
      <c r="I35" s="15"/>
      <c r="J35" s="15">
        <f>L35+O35</f>
        <v>527000</v>
      </c>
      <c r="K35" s="14">
        <f>787000-100000-300000+850000+140000-850000</f>
        <v>527000</v>
      </c>
      <c r="L35" s="15">
        <f>M35+N35</f>
        <v>0</v>
      </c>
      <c r="M35" s="15"/>
      <c r="N35" s="15"/>
      <c r="O35" s="15">
        <f>687000-300000+850000+140000-850000</f>
        <v>527000</v>
      </c>
      <c r="P35" s="18">
        <f t="shared" si="3"/>
        <v>13053401</v>
      </c>
      <c r="Q35" s="70"/>
    </row>
    <row r="36" spans="1:17" s="68" customFormat="1" ht="34.5" customHeight="1">
      <c r="A36" s="26" t="s">
        <v>95</v>
      </c>
      <c r="B36" s="21">
        <v>7100</v>
      </c>
      <c r="C36" s="13"/>
      <c r="D36" s="17" t="s">
        <v>47</v>
      </c>
      <c r="E36" s="15">
        <f aca="true" t="shared" si="6" ref="E36:O36">E37</f>
        <v>163455</v>
      </c>
      <c r="F36" s="15">
        <f t="shared" si="6"/>
        <v>163455</v>
      </c>
      <c r="G36" s="15">
        <f t="shared" si="6"/>
        <v>0</v>
      </c>
      <c r="H36" s="15">
        <f t="shared" si="6"/>
        <v>0</v>
      </c>
      <c r="I36" s="15">
        <f t="shared" si="6"/>
        <v>0</v>
      </c>
      <c r="J36" s="15">
        <f t="shared" si="6"/>
        <v>20000</v>
      </c>
      <c r="K36" s="15">
        <f t="shared" si="6"/>
        <v>0</v>
      </c>
      <c r="L36" s="15">
        <f t="shared" si="6"/>
        <v>20000</v>
      </c>
      <c r="M36" s="15">
        <f t="shared" si="6"/>
        <v>0</v>
      </c>
      <c r="N36" s="15">
        <f t="shared" si="6"/>
        <v>0</v>
      </c>
      <c r="O36" s="15">
        <f t="shared" si="6"/>
        <v>0</v>
      </c>
      <c r="P36" s="18">
        <f t="shared" si="3"/>
        <v>183455</v>
      </c>
      <c r="Q36" s="70"/>
    </row>
    <row r="37" spans="1:17" s="68" customFormat="1" ht="27" customHeight="1">
      <c r="A37" s="26" t="s">
        <v>94</v>
      </c>
      <c r="B37" s="19">
        <v>7130</v>
      </c>
      <c r="C37" s="13" t="s">
        <v>48</v>
      </c>
      <c r="D37" s="22" t="s">
        <v>49</v>
      </c>
      <c r="E37" s="14">
        <f>F37</f>
        <v>163455</v>
      </c>
      <c r="F37" s="14">
        <f>81455+82000</f>
        <v>163455</v>
      </c>
      <c r="G37" s="14"/>
      <c r="H37" s="14"/>
      <c r="I37" s="15"/>
      <c r="J37" s="15">
        <f>L37+O37</f>
        <v>20000</v>
      </c>
      <c r="K37" s="14"/>
      <c r="L37" s="15">
        <f>5000+15000</f>
        <v>20000</v>
      </c>
      <c r="M37" s="15"/>
      <c r="N37" s="15"/>
      <c r="O37" s="15"/>
      <c r="P37" s="18">
        <f t="shared" si="3"/>
        <v>183455</v>
      </c>
      <c r="Q37" s="70"/>
    </row>
    <row r="38" spans="1:17" s="68" customFormat="1" ht="27" customHeight="1">
      <c r="A38" s="26" t="s">
        <v>73</v>
      </c>
      <c r="B38" s="21">
        <v>7300</v>
      </c>
      <c r="C38" s="13"/>
      <c r="D38" s="17" t="s">
        <v>33</v>
      </c>
      <c r="E38" s="15">
        <f>E39+E41</f>
        <v>0</v>
      </c>
      <c r="F38" s="15">
        <f>F39+F41</f>
        <v>0</v>
      </c>
      <c r="G38" s="15">
        <f>G39+G41</f>
        <v>0</v>
      </c>
      <c r="H38" s="15">
        <f>H39+H41</f>
        <v>0</v>
      </c>
      <c r="I38" s="15"/>
      <c r="J38" s="15">
        <f>J39+J41+J40</f>
        <v>47663073</v>
      </c>
      <c r="K38" s="15">
        <f>K39+K41+K40</f>
        <v>47663073</v>
      </c>
      <c r="L38" s="15">
        <f>L39+L41</f>
        <v>0</v>
      </c>
      <c r="M38" s="15">
        <f>M39+M41</f>
        <v>0</v>
      </c>
      <c r="N38" s="15">
        <f>N39+N41</f>
        <v>0</v>
      </c>
      <c r="O38" s="15">
        <f>O39+O41+O40</f>
        <v>47663073</v>
      </c>
      <c r="P38" s="15">
        <f>P39+P41+P40</f>
        <v>47663073</v>
      </c>
      <c r="Q38" s="70"/>
    </row>
    <row r="39" spans="1:17" s="68" customFormat="1" ht="36" customHeight="1">
      <c r="A39" s="26" t="s">
        <v>74</v>
      </c>
      <c r="B39" s="19">
        <v>7310</v>
      </c>
      <c r="C39" s="13" t="s">
        <v>36</v>
      </c>
      <c r="D39" s="22" t="s">
        <v>37</v>
      </c>
      <c r="E39" s="14">
        <f>F39</f>
        <v>0</v>
      </c>
      <c r="F39" s="15"/>
      <c r="G39" s="15"/>
      <c r="H39" s="15"/>
      <c r="I39" s="15"/>
      <c r="J39" s="15">
        <f>L39+O39</f>
        <v>3250000</v>
      </c>
      <c r="K39" s="14">
        <v>3250000</v>
      </c>
      <c r="L39" s="15">
        <f>M39+N39</f>
        <v>0</v>
      </c>
      <c r="M39" s="15"/>
      <c r="N39" s="15"/>
      <c r="O39" s="15">
        <v>3250000</v>
      </c>
      <c r="P39" s="18">
        <f aca="true" t="shared" si="7" ref="P39:P50">E39+J39</f>
        <v>3250000</v>
      </c>
      <c r="Q39" s="70"/>
    </row>
    <row r="40" spans="1:17" s="68" customFormat="1" ht="27" customHeight="1">
      <c r="A40" s="26" t="s">
        <v>130</v>
      </c>
      <c r="B40" s="19">
        <v>7321</v>
      </c>
      <c r="C40" s="13" t="s">
        <v>36</v>
      </c>
      <c r="D40" s="22" t="s">
        <v>131</v>
      </c>
      <c r="E40" s="14"/>
      <c r="F40" s="15"/>
      <c r="G40" s="15"/>
      <c r="H40" s="15"/>
      <c r="I40" s="15"/>
      <c r="J40" s="15">
        <f>L40+O40</f>
        <v>12790725</v>
      </c>
      <c r="K40" s="14">
        <f>18090725-5300000</f>
        <v>12790725</v>
      </c>
      <c r="L40" s="15"/>
      <c r="M40" s="15"/>
      <c r="N40" s="15"/>
      <c r="O40" s="15">
        <f>18090725-5300000</f>
        <v>12790725</v>
      </c>
      <c r="P40" s="18">
        <f t="shared" si="7"/>
        <v>12790725</v>
      </c>
      <c r="Q40" s="70"/>
    </row>
    <row r="41" spans="1:17" s="68" customFormat="1" ht="27" customHeight="1">
      <c r="A41" s="26" t="s">
        <v>75</v>
      </c>
      <c r="B41" s="19">
        <v>7330</v>
      </c>
      <c r="C41" s="13" t="s">
        <v>36</v>
      </c>
      <c r="D41" s="22" t="s">
        <v>42</v>
      </c>
      <c r="E41" s="14">
        <f>F41</f>
        <v>0</v>
      </c>
      <c r="F41" s="15"/>
      <c r="G41" s="15"/>
      <c r="H41" s="15"/>
      <c r="I41" s="15"/>
      <c r="J41" s="15">
        <f>L41+O41</f>
        <v>31622348</v>
      </c>
      <c r="K41" s="14">
        <f>10986918-200000-300000-1620000+10570430+4590000+3365000+3730000+500000</f>
        <v>31622348</v>
      </c>
      <c r="L41" s="15"/>
      <c r="M41" s="15"/>
      <c r="N41" s="15"/>
      <c r="O41" s="15">
        <f>10986918-200000-300000-1620000+10570430+4590000+3365000+3730000+500000</f>
        <v>31622348</v>
      </c>
      <c r="P41" s="18">
        <f t="shared" si="7"/>
        <v>31622348</v>
      </c>
      <c r="Q41" s="70"/>
    </row>
    <row r="42" spans="1:17" s="68" customFormat="1" ht="42.75" customHeight="1">
      <c r="A42" s="26" t="s">
        <v>83</v>
      </c>
      <c r="B42" s="21">
        <v>7600</v>
      </c>
      <c r="C42" s="13"/>
      <c r="D42" s="17" t="s">
        <v>34</v>
      </c>
      <c r="E42" s="15">
        <f aca="true" t="shared" si="8" ref="E42:O42">E43</f>
        <v>272000</v>
      </c>
      <c r="F42" s="15">
        <f t="shared" si="8"/>
        <v>272000</v>
      </c>
      <c r="G42" s="15">
        <f t="shared" si="8"/>
        <v>0</v>
      </c>
      <c r="H42" s="15">
        <f t="shared" si="8"/>
        <v>0</v>
      </c>
      <c r="I42" s="15">
        <f t="shared" si="8"/>
        <v>0</v>
      </c>
      <c r="J42" s="15">
        <f t="shared" si="8"/>
        <v>0</v>
      </c>
      <c r="K42" s="15">
        <f t="shared" si="8"/>
        <v>0</v>
      </c>
      <c r="L42" s="15">
        <f t="shared" si="8"/>
        <v>0</v>
      </c>
      <c r="M42" s="15">
        <f t="shared" si="8"/>
        <v>0</v>
      </c>
      <c r="N42" s="15">
        <f t="shared" si="8"/>
        <v>0</v>
      </c>
      <c r="O42" s="15">
        <f t="shared" si="8"/>
        <v>0</v>
      </c>
      <c r="P42" s="18">
        <f t="shared" si="7"/>
        <v>272000</v>
      </c>
      <c r="Q42" s="70"/>
    </row>
    <row r="43" spans="1:17" s="68" customFormat="1" ht="27" customHeight="1">
      <c r="A43" s="26" t="s">
        <v>82</v>
      </c>
      <c r="B43" s="19">
        <v>7693</v>
      </c>
      <c r="C43" s="13" t="s">
        <v>9</v>
      </c>
      <c r="D43" s="22" t="s">
        <v>115</v>
      </c>
      <c r="E43" s="14">
        <f>F43</f>
        <v>272000</v>
      </c>
      <c r="F43" s="14">
        <f>72000+200000</f>
        <v>272000</v>
      </c>
      <c r="G43" s="15"/>
      <c r="H43" s="15"/>
      <c r="I43" s="15"/>
      <c r="J43" s="15">
        <f>L43+O43</f>
        <v>0</v>
      </c>
      <c r="K43" s="15"/>
      <c r="L43" s="15"/>
      <c r="M43" s="15"/>
      <c r="N43" s="15"/>
      <c r="O43" s="15"/>
      <c r="P43" s="18">
        <f t="shared" si="7"/>
        <v>272000</v>
      </c>
      <c r="Q43" s="70"/>
    </row>
    <row r="44" spans="1:17" s="68" customFormat="1" ht="33" customHeight="1">
      <c r="A44" s="26" t="s">
        <v>133</v>
      </c>
      <c r="B44" s="21">
        <v>8100</v>
      </c>
      <c r="C44" s="13"/>
      <c r="D44" s="17" t="s">
        <v>132</v>
      </c>
      <c r="E44" s="15">
        <f>E45</f>
        <v>478000</v>
      </c>
      <c r="F44" s="15">
        <f>F45</f>
        <v>478000</v>
      </c>
      <c r="G44" s="15"/>
      <c r="H44" s="15"/>
      <c r="I44" s="15"/>
      <c r="J44" s="15"/>
      <c r="K44" s="15"/>
      <c r="L44" s="15"/>
      <c r="M44" s="15"/>
      <c r="N44" s="15"/>
      <c r="O44" s="15"/>
      <c r="P44" s="18">
        <f t="shared" si="7"/>
        <v>478000</v>
      </c>
      <c r="Q44" s="70"/>
    </row>
    <row r="45" spans="1:17" s="68" customFormat="1" ht="39.75" customHeight="1">
      <c r="A45" s="26" t="s">
        <v>134</v>
      </c>
      <c r="B45" s="19">
        <v>8110</v>
      </c>
      <c r="C45" s="13" t="s">
        <v>135</v>
      </c>
      <c r="D45" s="22" t="s">
        <v>136</v>
      </c>
      <c r="E45" s="14">
        <f>F45</f>
        <v>478000</v>
      </c>
      <c r="F45" s="14">
        <f>200000+700000-500000+78000</f>
        <v>478000</v>
      </c>
      <c r="G45" s="15"/>
      <c r="H45" s="15"/>
      <c r="I45" s="15"/>
      <c r="J45" s="15"/>
      <c r="K45" s="15"/>
      <c r="L45" s="15"/>
      <c r="M45" s="15"/>
      <c r="N45" s="15"/>
      <c r="O45" s="15"/>
      <c r="P45" s="18">
        <f t="shared" si="7"/>
        <v>478000</v>
      </c>
      <c r="Q45" s="70"/>
    </row>
    <row r="46" spans="1:17" s="68" customFormat="1" ht="27" customHeight="1">
      <c r="A46" s="26" t="s">
        <v>81</v>
      </c>
      <c r="B46" s="21">
        <v>8300</v>
      </c>
      <c r="C46" s="13"/>
      <c r="D46" s="17" t="s">
        <v>38</v>
      </c>
      <c r="E46" s="15">
        <f aca="true" t="shared" si="9" ref="E46:O46">E47</f>
        <v>0</v>
      </c>
      <c r="F46" s="15">
        <f t="shared" si="9"/>
        <v>0</v>
      </c>
      <c r="G46" s="15">
        <f t="shared" si="9"/>
        <v>0</v>
      </c>
      <c r="H46" s="15">
        <f t="shared" si="9"/>
        <v>0</v>
      </c>
      <c r="I46" s="15">
        <f t="shared" si="9"/>
        <v>0</v>
      </c>
      <c r="J46" s="15">
        <f t="shared" si="9"/>
        <v>320900</v>
      </c>
      <c r="K46" s="15">
        <f t="shared" si="9"/>
        <v>0</v>
      </c>
      <c r="L46" s="15">
        <f t="shared" si="9"/>
        <v>320900</v>
      </c>
      <c r="M46" s="15">
        <f t="shared" si="9"/>
        <v>0</v>
      </c>
      <c r="N46" s="15">
        <f t="shared" si="9"/>
        <v>0</v>
      </c>
      <c r="O46" s="15">
        <f t="shared" si="9"/>
        <v>0</v>
      </c>
      <c r="P46" s="18">
        <f t="shared" si="7"/>
        <v>320900</v>
      </c>
      <c r="Q46" s="70"/>
    </row>
    <row r="47" spans="1:17" s="68" customFormat="1" ht="30" customHeight="1">
      <c r="A47" s="26" t="s">
        <v>80</v>
      </c>
      <c r="B47" s="19">
        <v>8330</v>
      </c>
      <c r="C47" s="13" t="s">
        <v>39</v>
      </c>
      <c r="D47" s="22" t="s">
        <v>114</v>
      </c>
      <c r="E47" s="15">
        <f>F47</f>
        <v>0</v>
      </c>
      <c r="F47" s="15"/>
      <c r="G47" s="15"/>
      <c r="H47" s="15"/>
      <c r="I47" s="15"/>
      <c r="J47" s="15">
        <f>L47+O47</f>
        <v>320900</v>
      </c>
      <c r="K47" s="15"/>
      <c r="L47" s="14">
        <f>'[2]спецфонд'!$X$5</f>
        <v>320900</v>
      </c>
      <c r="M47" s="15"/>
      <c r="N47" s="15"/>
      <c r="O47" s="15"/>
      <c r="P47" s="18">
        <f t="shared" si="7"/>
        <v>320900</v>
      </c>
      <c r="Q47" s="70"/>
    </row>
    <row r="48" spans="1:17" s="68" customFormat="1" ht="51.75" customHeight="1">
      <c r="A48" s="26" t="s">
        <v>111</v>
      </c>
      <c r="B48" s="21">
        <v>9700</v>
      </c>
      <c r="C48" s="13"/>
      <c r="D48" s="17" t="s">
        <v>112</v>
      </c>
      <c r="E48" s="15">
        <f>E49</f>
        <v>4097973</v>
      </c>
      <c r="F48" s="15">
        <f>F49</f>
        <v>4097973</v>
      </c>
      <c r="G48" s="15">
        <f>G49</f>
        <v>0</v>
      </c>
      <c r="H48" s="15">
        <f>H49</f>
        <v>0</v>
      </c>
      <c r="I48" s="15"/>
      <c r="J48" s="15">
        <f aca="true" t="shared" si="10" ref="J48:O48">J49</f>
        <v>5735000</v>
      </c>
      <c r="K48" s="15">
        <f t="shared" si="10"/>
        <v>5735000</v>
      </c>
      <c r="L48" s="15">
        <f t="shared" si="10"/>
        <v>0</v>
      </c>
      <c r="M48" s="15">
        <f t="shared" si="10"/>
        <v>0</v>
      </c>
      <c r="N48" s="15">
        <f t="shared" si="10"/>
        <v>0</v>
      </c>
      <c r="O48" s="15">
        <f t="shared" si="10"/>
        <v>5735000</v>
      </c>
      <c r="P48" s="18">
        <f t="shared" si="7"/>
        <v>9832973</v>
      </c>
      <c r="Q48" s="70"/>
    </row>
    <row r="49" spans="1:17" s="68" customFormat="1" ht="33" customHeight="1">
      <c r="A49" s="26" t="s">
        <v>113</v>
      </c>
      <c r="B49" s="19">
        <v>9770</v>
      </c>
      <c r="C49" s="13" t="s">
        <v>109</v>
      </c>
      <c r="D49" s="22" t="s">
        <v>43</v>
      </c>
      <c r="E49" s="15">
        <f>F49+I49</f>
        <v>4097973</v>
      </c>
      <c r="F49" s="14">
        <f>181400+3789573+127000</f>
        <v>4097973</v>
      </c>
      <c r="G49" s="15"/>
      <c r="H49" s="15"/>
      <c r="I49" s="15"/>
      <c r="J49" s="15">
        <f>L49+O49</f>
        <v>5735000</v>
      </c>
      <c r="K49" s="14">
        <f>2700000+3035000</f>
        <v>5735000</v>
      </c>
      <c r="L49" s="14"/>
      <c r="M49" s="15"/>
      <c r="N49" s="15"/>
      <c r="O49" s="15">
        <f>2700000+3035000</f>
        <v>5735000</v>
      </c>
      <c r="P49" s="18">
        <f t="shared" si="7"/>
        <v>9832973</v>
      </c>
      <c r="Q49" s="70"/>
    </row>
    <row r="50" spans="1:17" s="68" customFormat="1" ht="49.5" customHeight="1">
      <c r="A50" s="30" t="s">
        <v>138</v>
      </c>
      <c r="B50" s="21">
        <v>9800</v>
      </c>
      <c r="C50" s="16" t="s">
        <v>109</v>
      </c>
      <c r="D50" s="17" t="s">
        <v>137</v>
      </c>
      <c r="E50" s="15">
        <f>F50</f>
        <v>500000</v>
      </c>
      <c r="F50" s="14">
        <f>350000+150000</f>
        <v>500000</v>
      </c>
      <c r="G50" s="15"/>
      <c r="H50" s="15"/>
      <c r="J50" s="15">
        <f>L50+O50</f>
        <v>50000</v>
      </c>
      <c r="K50" s="14">
        <v>50000</v>
      </c>
      <c r="L50" s="14"/>
      <c r="M50" s="15"/>
      <c r="N50" s="15"/>
      <c r="O50" s="15">
        <f>50000</f>
        <v>50000</v>
      </c>
      <c r="P50" s="18">
        <f t="shared" si="7"/>
        <v>550000</v>
      </c>
      <c r="Q50" s="70"/>
    </row>
    <row r="51" spans="1:17" s="68" customFormat="1" ht="18" customHeight="1">
      <c r="A51" s="71"/>
      <c r="B51" s="19"/>
      <c r="C51" s="13"/>
      <c r="D51" s="24" t="s">
        <v>87</v>
      </c>
      <c r="E51" s="25">
        <f>E16+E19+E22+E27+E31+E33+E36+E38+E42+E44+E46+E48+E50</f>
        <v>69392146</v>
      </c>
      <c r="F51" s="25">
        <f>F48+F42+F38+F36+F33+F31+F27+F22+F19+F46+F50+F44+F16</f>
        <v>69392146</v>
      </c>
      <c r="G51" s="25">
        <f>G48+G42+G38+G36+G33+G31+G27+G22+G19+G46+G50+G44+G16</f>
        <v>32331458</v>
      </c>
      <c r="H51" s="25">
        <f>H48+H42+H38+H36+H33+H31+H27+H22+H19+H46+H50+H44+H16</f>
        <v>6814904</v>
      </c>
      <c r="I51" s="25">
        <f>I48+I42+I38+I36+I33+I31+I27+I22+I19+I46+I49+I44+I16</f>
        <v>0</v>
      </c>
      <c r="J51" s="25">
        <f aca="true" t="shared" si="11" ref="J51:P51">J48+J42+J38+J36+J33+J31+J27+J22+J19+J46+J50+J44+J16</f>
        <v>59113975</v>
      </c>
      <c r="K51" s="25">
        <f t="shared" si="11"/>
        <v>56091033</v>
      </c>
      <c r="L51" s="25">
        <f t="shared" si="11"/>
        <v>3022942</v>
      </c>
      <c r="M51" s="25">
        <f t="shared" si="11"/>
        <v>0</v>
      </c>
      <c r="N51" s="25">
        <f t="shared" si="11"/>
        <v>0</v>
      </c>
      <c r="O51" s="25">
        <f t="shared" si="11"/>
        <v>56091033</v>
      </c>
      <c r="P51" s="25">
        <f t="shared" si="11"/>
        <v>128506121</v>
      </c>
      <c r="Q51" s="70"/>
    </row>
    <row r="52" spans="1:16" s="68" customFormat="1" ht="23.25" customHeight="1">
      <c r="A52" s="72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17" s="68" customFormat="1" ht="23.25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s="68" customFormat="1" ht="42" customHeight="1">
      <c r="A54" s="72"/>
      <c r="D54" s="12" t="s">
        <v>117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6" s="68" customFormat="1" ht="27.75" customHeight="1">
      <c r="A55" s="72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</sheetData>
  <sheetProtection/>
  <mergeCells count="23">
    <mergeCell ref="B55:P55"/>
    <mergeCell ref="G12:G13"/>
    <mergeCell ref="H12:H13"/>
    <mergeCell ref="B10:B13"/>
    <mergeCell ref="J11:J13"/>
    <mergeCell ref="M12:M13"/>
    <mergeCell ref="C10:C13"/>
    <mergeCell ref="A10:A13"/>
    <mergeCell ref="E10:I10"/>
    <mergeCell ref="J10:O10"/>
    <mergeCell ref="I11:I13"/>
    <mergeCell ref="E11:E13"/>
    <mergeCell ref="D10:D13"/>
    <mergeCell ref="K11:K13"/>
    <mergeCell ref="B6:P6"/>
    <mergeCell ref="G11:H11"/>
    <mergeCell ref="P10:P13"/>
    <mergeCell ref="B52:P52"/>
    <mergeCell ref="N12:N13"/>
    <mergeCell ref="O11:O13"/>
    <mergeCell ref="F11:F13"/>
    <mergeCell ref="L11:L13"/>
    <mergeCell ref="M11:N11"/>
  </mergeCells>
  <printOptions horizontalCentered="1"/>
  <pageMargins left="0.1968503937007874" right="0.1968503937007874" top="0.5905511811023623" bottom="0.4330708661417323" header="0.5118110236220472" footer="0.31496062992125984"/>
  <pageSetup fitToHeight="2" horizontalDpi="300" verticalDpi="300" orientation="landscape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75" zoomScaleNormal="75" zoomScaleSheetLayoutView="100" zoomScalePageLayoutView="0" workbookViewId="0" topLeftCell="D37">
      <selection activeCell="B6" sqref="B6:J6"/>
    </sheetView>
  </sheetViews>
  <sheetFormatPr defaultColWidth="9.16015625" defaultRowHeight="12.75"/>
  <cols>
    <col min="1" max="1" width="12.83203125" style="2" customWidth="1"/>
    <col min="2" max="3" width="14.5" style="7" customWidth="1"/>
    <col min="4" max="4" width="65.33203125" style="3" customWidth="1"/>
    <col min="5" max="5" width="47.16015625" style="3" customWidth="1"/>
    <col min="6" max="6" width="17.5" style="3" customWidth="1"/>
    <col min="7" max="7" width="13.5" style="3" customWidth="1"/>
    <col min="8" max="8" width="12" style="3" customWidth="1"/>
    <col min="9" max="9" width="12.33203125" style="3" customWidth="1"/>
    <col min="10" max="10" width="14.16015625" style="3" customWidth="1"/>
    <col min="11" max="11" width="4.33203125" style="2" customWidth="1"/>
    <col min="12" max="16384" width="9.16015625" style="2" customWidth="1"/>
  </cols>
  <sheetData>
    <row r="1" ht="12.75">
      <c r="H1" s="1" t="s">
        <v>88</v>
      </c>
    </row>
    <row r="2" ht="12.75">
      <c r="H2" s="1" t="s">
        <v>108</v>
      </c>
    </row>
    <row r="3" ht="12.75">
      <c r="H3" s="1" t="s">
        <v>90</v>
      </c>
    </row>
    <row r="4" ht="12.75">
      <c r="H4" s="1" t="s">
        <v>89</v>
      </c>
    </row>
    <row r="5" spans="2:10" s="6" customFormat="1" ht="13.5" customHeight="1">
      <c r="B5" s="29"/>
      <c r="C5" s="29"/>
      <c r="D5" s="29"/>
      <c r="E5" s="29"/>
      <c r="F5" s="29"/>
      <c r="G5" s="29"/>
      <c r="H5" s="1" t="s">
        <v>162</v>
      </c>
      <c r="I5" s="29"/>
      <c r="J5" s="29"/>
    </row>
    <row r="6" spans="2:10" ht="34.5" customHeight="1">
      <c r="B6" s="89" t="s">
        <v>96</v>
      </c>
      <c r="C6" s="90"/>
      <c r="D6" s="90"/>
      <c r="E6" s="90"/>
      <c r="F6" s="90"/>
      <c r="G6" s="90"/>
      <c r="H6" s="90"/>
      <c r="I6" s="90"/>
      <c r="J6" s="90"/>
    </row>
    <row r="7" spans="1:10" ht="17.25" customHeight="1">
      <c r="A7" s="92" t="s">
        <v>119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7.25" customHeight="1">
      <c r="A8" s="93" t="s">
        <v>118</v>
      </c>
      <c r="B8" s="93"/>
      <c r="C8" s="93"/>
      <c r="D8" s="93"/>
      <c r="E8" s="93"/>
      <c r="F8" s="93"/>
      <c r="G8" s="93"/>
      <c r="H8" s="93"/>
      <c r="I8" s="93"/>
      <c r="J8" s="93"/>
    </row>
    <row r="9" spans="2:10" ht="17.25">
      <c r="B9" s="51"/>
      <c r="C9" s="51"/>
      <c r="D9" s="8"/>
      <c r="E9" s="8"/>
      <c r="F9" s="8"/>
      <c r="G9" s="8"/>
      <c r="H9" s="8"/>
      <c r="I9" s="9"/>
      <c r="J9" s="27" t="s">
        <v>10</v>
      </c>
    </row>
    <row r="10" spans="1:10" ht="54.75" customHeight="1">
      <c r="A10" s="91" t="s">
        <v>120</v>
      </c>
      <c r="B10" s="91" t="s">
        <v>121</v>
      </c>
      <c r="C10" s="91" t="s">
        <v>123</v>
      </c>
      <c r="D10" s="91" t="s">
        <v>122</v>
      </c>
      <c r="E10" s="91" t="s">
        <v>125</v>
      </c>
      <c r="F10" s="91" t="s">
        <v>124</v>
      </c>
      <c r="G10" s="91" t="s">
        <v>50</v>
      </c>
      <c r="H10" s="91" t="s">
        <v>0</v>
      </c>
      <c r="I10" s="91" t="s">
        <v>1</v>
      </c>
      <c r="J10" s="91"/>
    </row>
    <row r="11" spans="1:10" ht="42" customHeight="1">
      <c r="A11" s="91"/>
      <c r="B11" s="91"/>
      <c r="C11" s="91"/>
      <c r="D11" s="91"/>
      <c r="E11" s="91"/>
      <c r="F11" s="91"/>
      <c r="G11" s="91"/>
      <c r="H11" s="91"/>
      <c r="I11" s="52" t="s">
        <v>50</v>
      </c>
      <c r="J11" s="52" t="s">
        <v>51</v>
      </c>
    </row>
    <row r="12" spans="1:18" ht="26.25" customHeight="1">
      <c r="A12" s="36" t="s">
        <v>76</v>
      </c>
      <c r="B12" s="35">
        <v>3090</v>
      </c>
      <c r="C12" s="36" t="s">
        <v>77</v>
      </c>
      <c r="D12" s="37" t="s">
        <v>79</v>
      </c>
      <c r="E12" s="94" t="s">
        <v>98</v>
      </c>
      <c r="F12" s="94" t="s">
        <v>159</v>
      </c>
      <c r="G12" s="58">
        <f>H12+I12</f>
        <v>30000</v>
      </c>
      <c r="H12" s="58">
        <v>30000</v>
      </c>
      <c r="I12" s="58"/>
      <c r="J12" s="59"/>
      <c r="K12" s="11"/>
      <c r="L12" s="11"/>
      <c r="M12" s="11"/>
      <c r="N12" s="11"/>
      <c r="O12" s="11"/>
      <c r="P12" s="11"/>
      <c r="Q12" s="11"/>
      <c r="R12" s="11"/>
    </row>
    <row r="13" spans="1:18" ht="18" customHeight="1">
      <c r="A13" s="36" t="s">
        <v>62</v>
      </c>
      <c r="B13" s="35">
        <v>3210</v>
      </c>
      <c r="C13" s="36" t="s">
        <v>22</v>
      </c>
      <c r="D13" s="37" t="s">
        <v>23</v>
      </c>
      <c r="E13" s="94"/>
      <c r="F13" s="94"/>
      <c r="G13" s="39">
        <f aca="true" t="shared" si="0" ref="G13:G39">H13+I13</f>
        <v>103717</v>
      </c>
      <c r="H13" s="60">
        <v>103717</v>
      </c>
      <c r="I13" s="58"/>
      <c r="J13" s="59"/>
      <c r="K13" s="11"/>
      <c r="L13" s="11"/>
      <c r="M13" s="11"/>
      <c r="N13" s="11"/>
      <c r="O13" s="11"/>
      <c r="P13" s="11"/>
      <c r="Q13" s="11"/>
      <c r="R13" s="11"/>
    </row>
    <row r="14" spans="1:18" ht="26.25" customHeight="1">
      <c r="A14" s="36" t="s">
        <v>63</v>
      </c>
      <c r="B14" s="35">
        <v>3242</v>
      </c>
      <c r="C14" s="36" t="s">
        <v>13</v>
      </c>
      <c r="D14" s="37" t="s">
        <v>44</v>
      </c>
      <c r="E14" s="94"/>
      <c r="F14" s="94"/>
      <c r="G14" s="39">
        <f t="shared" si="0"/>
        <v>632700</v>
      </c>
      <c r="H14" s="58">
        <f>231000+201700+200000</f>
        <v>632700</v>
      </c>
      <c r="I14" s="58"/>
      <c r="J14" s="59"/>
      <c r="K14" s="11"/>
      <c r="L14" s="11"/>
      <c r="M14" s="11"/>
      <c r="N14" s="11"/>
      <c r="O14" s="11"/>
      <c r="P14" s="11"/>
      <c r="Q14" s="11"/>
      <c r="R14" s="11"/>
    </row>
    <row r="15" spans="1:18" ht="42" customHeight="1">
      <c r="A15" s="36" t="s">
        <v>63</v>
      </c>
      <c r="B15" s="35">
        <v>3242</v>
      </c>
      <c r="C15" s="36" t="s">
        <v>13</v>
      </c>
      <c r="D15" s="37" t="s">
        <v>44</v>
      </c>
      <c r="E15" s="39" t="s">
        <v>145</v>
      </c>
      <c r="F15" s="39" t="s">
        <v>157</v>
      </c>
      <c r="G15" s="39">
        <f t="shared" si="0"/>
        <v>500000</v>
      </c>
      <c r="H15" s="58">
        <v>500000</v>
      </c>
      <c r="I15" s="58"/>
      <c r="J15" s="59"/>
      <c r="K15" s="11"/>
      <c r="L15" s="11"/>
      <c r="M15" s="11"/>
      <c r="N15" s="11"/>
      <c r="O15" s="11"/>
      <c r="P15" s="11"/>
      <c r="Q15" s="11"/>
      <c r="R15" s="11"/>
    </row>
    <row r="16" spans="1:18" ht="69" customHeight="1">
      <c r="A16" s="36" t="s">
        <v>92</v>
      </c>
      <c r="B16" s="35">
        <v>3140</v>
      </c>
      <c r="C16" s="36" t="s">
        <v>93</v>
      </c>
      <c r="D16" s="37" t="s">
        <v>97</v>
      </c>
      <c r="E16" s="39" t="s">
        <v>102</v>
      </c>
      <c r="F16" s="74" t="s">
        <v>153</v>
      </c>
      <c r="G16" s="39">
        <f t="shared" si="0"/>
        <v>53800</v>
      </c>
      <c r="H16" s="60">
        <f>410000-160000-196200</f>
        <v>53800</v>
      </c>
      <c r="I16" s="60"/>
      <c r="J16" s="61"/>
      <c r="K16" s="11"/>
      <c r="L16" s="11"/>
      <c r="M16" s="11"/>
      <c r="N16" s="11"/>
      <c r="O16" s="11"/>
      <c r="P16" s="11"/>
      <c r="Q16" s="11"/>
      <c r="R16" s="11"/>
    </row>
    <row r="17" spans="1:18" ht="29.25" customHeight="1">
      <c r="A17" s="36" t="s">
        <v>66</v>
      </c>
      <c r="B17" s="35">
        <v>4081</v>
      </c>
      <c r="C17" s="36" t="s">
        <v>31</v>
      </c>
      <c r="D17" s="37" t="s">
        <v>45</v>
      </c>
      <c r="E17" s="94" t="s">
        <v>99</v>
      </c>
      <c r="F17" s="95" t="s">
        <v>154</v>
      </c>
      <c r="G17" s="39">
        <f t="shared" si="0"/>
        <v>123731</v>
      </c>
      <c r="H17" s="57">
        <v>123731</v>
      </c>
      <c r="I17" s="57"/>
      <c r="J17" s="61"/>
      <c r="K17" s="11"/>
      <c r="L17" s="11"/>
      <c r="M17" s="11"/>
      <c r="N17" s="11"/>
      <c r="O17" s="11"/>
      <c r="P17" s="11"/>
      <c r="Q17" s="11"/>
      <c r="R17" s="11"/>
    </row>
    <row r="18" spans="1:18" ht="45" customHeight="1">
      <c r="A18" s="36" t="s">
        <v>67</v>
      </c>
      <c r="B18" s="35">
        <v>4082</v>
      </c>
      <c r="C18" s="36" t="s">
        <v>31</v>
      </c>
      <c r="D18" s="37" t="s">
        <v>46</v>
      </c>
      <c r="E18" s="94"/>
      <c r="F18" s="97"/>
      <c r="G18" s="39">
        <f t="shared" si="0"/>
        <v>289500</v>
      </c>
      <c r="H18" s="57">
        <f>700000-360000-50500</f>
        <v>289500</v>
      </c>
      <c r="I18" s="57"/>
      <c r="J18" s="61"/>
      <c r="K18" s="11"/>
      <c r="L18" s="11"/>
      <c r="M18" s="11"/>
      <c r="N18" s="11"/>
      <c r="O18" s="11"/>
      <c r="P18" s="11"/>
      <c r="Q18" s="11"/>
      <c r="R18" s="11"/>
    </row>
    <row r="19" spans="1:18" ht="53.25" customHeight="1">
      <c r="A19" s="36" t="s">
        <v>69</v>
      </c>
      <c r="B19" s="35">
        <v>5061</v>
      </c>
      <c r="C19" s="36" t="s">
        <v>17</v>
      </c>
      <c r="D19" s="37" t="s">
        <v>21</v>
      </c>
      <c r="E19" s="62" t="s">
        <v>100</v>
      </c>
      <c r="F19" s="39" t="s">
        <v>127</v>
      </c>
      <c r="G19" s="39">
        <f t="shared" si="0"/>
        <v>588068</v>
      </c>
      <c r="H19" s="57">
        <v>588068</v>
      </c>
      <c r="I19" s="57"/>
      <c r="J19" s="61"/>
      <c r="K19" s="11"/>
      <c r="L19" s="11"/>
      <c r="M19" s="11"/>
      <c r="N19" s="11"/>
      <c r="O19" s="11"/>
      <c r="P19" s="11"/>
      <c r="Q19" s="11"/>
      <c r="R19" s="11"/>
    </row>
    <row r="20" spans="1:18" ht="52.5" customHeight="1">
      <c r="A20" s="36" t="s">
        <v>57</v>
      </c>
      <c r="B20" s="36" t="s">
        <v>24</v>
      </c>
      <c r="C20" s="36" t="s">
        <v>8</v>
      </c>
      <c r="D20" s="37" t="s">
        <v>25</v>
      </c>
      <c r="E20" s="95" t="s">
        <v>101</v>
      </c>
      <c r="F20" s="94" t="s">
        <v>160</v>
      </c>
      <c r="G20" s="39">
        <f t="shared" si="0"/>
        <v>50000</v>
      </c>
      <c r="H20" s="57"/>
      <c r="I20" s="57">
        <v>50000</v>
      </c>
      <c r="J20" s="57">
        <v>50000</v>
      </c>
      <c r="K20" s="11"/>
      <c r="L20" s="11"/>
      <c r="M20" s="11"/>
      <c r="N20" s="11"/>
      <c r="O20" s="11"/>
      <c r="P20" s="11"/>
      <c r="Q20" s="11"/>
      <c r="R20" s="11"/>
    </row>
    <row r="21" spans="1:18" ht="30" customHeight="1">
      <c r="A21" s="36" t="s">
        <v>140</v>
      </c>
      <c r="B21" s="36" t="s">
        <v>109</v>
      </c>
      <c r="C21" s="36" t="s">
        <v>141</v>
      </c>
      <c r="D21" s="37" t="s">
        <v>139</v>
      </c>
      <c r="E21" s="96"/>
      <c r="F21" s="94"/>
      <c r="G21" s="39">
        <f t="shared" si="0"/>
        <v>50000</v>
      </c>
      <c r="H21" s="57">
        <v>50000</v>
      </c>
      <c r="I21" s="57"/>
      <c r="J21" s="57"/>
      <c r="K21" s="11"/>
      <c r="L21" s="11"/>
      <c r="M21" s="11"/>
      <c r="N21" s="11"/>
      <c r="O21" s="11"/>
      <c r="P21" s="11"/>
      <c r="Q21" s="11"/>
      <c r="R21" s="11"/>
    </row>
    <row r="22" spans="1:18" ht="22.5" customHeight="1">
      <c r="A22" s="36" t="s">
        <v>59</v>
      </c>
      <c r="B22" s="35">
        <v>1010</v>
      </c>
      <c r="C22" s="36" t="s">
        <v>11</v>
      </c>
      <c r="D22" s="38" t="s">
        <v>26</v>
      </c>
      <c r="E22" s="96"/>
      <c r="F22" s="94"/>
      <c r="G22" s="39">
        <f>H22+I22</f>
        <v>39360</v>
      </c>
      <c r="H22" s="57"/>
      <c r="I22" s="57">
        <f>529360-500000+10000</f>
        <v>39360</v>
      </c>
      <c r="J22" s="57">
        <f>529360-500000+10000</f>
        <v>39360</v>
      </c>
      <c r="K22" s="11"/>
      <c r="L22" s="11"/>
      <c r="M22" s="11"/>
      <c r="N22" s="11"/>
      <c r="O22" s="11"/>
      <c r="P22" s="11"/>
      <c r="Q22" s="11"/>
      <c r="R22" s="11"/>
    </row>
    <row r="23" spans="1:18" ht="22.5" customHeight="1">
      <c r="A23" s="36" t="s">
        <v>130</v>
      </c>
      <c r="B23" s="35">
        <v>7321</v>
      </c>
      <c r="C23" s="36" t="s">
        <v>36</v>
      </c>
      <c r="D23" s="38" t="s">
        <v>131</v>
      </c>
      <c r="E23" s="96"/>
      <c r="F23" s="94"/>
      <c r="G23" s="39">
        <f>H23+I23</f>
        <v>12790725</v>
      </c>
      <c r="H23" s="57"/>
      <c r="I23" s="57">
        <f>18090725-5300000</f>
        <v>12790725</v>
      </c>
      <c r="J23" s="57">
        <f>18090725-5300000</f>
        <v>12790725</v>
      </c>
      <c r="K23" s="11"/>
      <c r="L23" s="11"/>
      <c r="M23" s="11"/>
      <c r="N23" s="11"/>
      <c r="O23" s="11"/>
      <c r="P23" s="11"/>
      <c r="Q23" s="11"/>
      <c r="R23" s="11"/>
    </row>
    <row r="24" spans="1:18" ht="28.5" customHeight="1">
      <c r="A24" s="36" t="s">
        <v>65</v>
      </c>
      <c r="B24" s="35">
        <v>4060</v>
      </c>
      <c r="C24" s="36" t="s">
        <v>15</v>
      </c>
      <c r="D24" s="37" t="s">
        <v>41</v>
      </c>
      <c r="E24" s="96"/>
      <c r="F24" s="94"/>
      <c r="G24" s="39">
        <f t="shared" si="0"/>
        <v>8000</v>
      </c>
      <c r="H24" s="57"/>
      <c r="I24" s="57">
        <f>312000-294000-10000</f>
        <v>8000</v>
      </c>
      <c r="J24" s="57">
        <f>312000-294000-10000</f>
        <v>8000</v>
      </c>
      <c r="K24" s="11"/>
      <c r="L24" s="11"/>
      <c r="M24" s="11"/>
      <c r="N24" s="11"/>
      <c r="O24" s="11"/>
      <c r="P24" s="11"/>
      <c r="Q24" s="11"/>
      <c r="R24" s="11"/>
    </row>
    <row r="25" spans="1:18" ht="28.5" customHeight="1">
      <c r="A25" s="36" t="s">
        <v>71</v>
      </c>
      <c r="B25" s="35">
        <v>6011</v>
      </c>
      <c r="C25" s="36" t="s">
        <v>129</v>
      </c>
      <c r="D25" s="37" t="s">
        <v>35</v>
      </c>
      <c r="E25" s="96"/>
      <c r="F25" s="94"/>
      <c r="G25" s="39">
        <f t="shared" si="0"/>
        <v>200000</v>
      </c>
      <c r="H25" s="57"/>
      <c r="I25" s="57">
        <f>200000</f>
        <v>200000</v>
      </c>
      <c r="J25" s="57">
        <v>200000</v>
      </c>
      <c r="K25" s="11"/>
      <c r="L25" s="11"/>
      <c r="M25" s="11"/>
      <c r="N25" s="11"/>
      <c r="O25" s="11"/>
      <c r="P25" s="11"/>
      <c r="Q25" s="11"/>
      <c r="R25" s="11"/>
    </row>
    <row r="26" spans="1:18" ht="18.75" customHeight="1">
      <c r="A26" s="36" t="s">
        <v>72</v>
      </c>
      <c r="B26" s="35">
        <v>6030</v>
      </c>
      <c r="C26" s="36" t="s">
        <v>19</v>
      </c>
      <c r="D26" s="37" t="s">
        <v>32</v>
      </c>
      <c r="E26" s="96"/>
      <c r="F26" s="94"/>
      <c r="G26" s="39">
        <f t="shared" si="0"/>
        <v>13053401</v>
      </c>
      <c r="H26" s="57">
        <f>11133887+300000+470000+122514+300000+200000</f>
        <v>12526401</v>
      </c>
      <c r="I26" s="57">
        <f>564000+52000+76000+95000-100000-300000+850000+140000-850000</f>
        <v>527000</v>
      </c>
      <c r="J26" s="57">
        <f>564000+52000+76000+95000-100000-300000+850000+140000-850000</f>
        <v>527000</v>
      </c>
      <c r="K26" s="11"/>
      <c r="L26" s="11"/>
      <c r="M26" s="11"/>
      <c r="N26" s="11"/>
      <c r="O26" s="11"/>
      <c r="P26" s="11"/>
      <c r="Q26" s="11"/>
      <c r="R26" s="11"/>
    </row>
    <row r="27" spans="1:18" ht="18.75" customHeight="1">
      <c r="A27" s="36" t="s">
        <v>74</v>
      </c>
      <c r="B27" s="35">
        <v>7310</v>
      </c>
      <c r="C27" s="36" t="s">
        <v>36</v>
      </c>
      <c r="D27" s="37" t="s">
        <v>37</v>
      </c>
      <c r="E27" s="96"/>
      <c r="F27" s="94"/>
      <c r="G27" s="39">
        <f t="shared" si="0"/>
        <v>3250000</v>
      </c>
      <c r="H27" s="57"/>
      <c r="I27" s="57">
        <f>2500000+750000</f>
        <v>3250000</v>
      </c>
      <c r="J27" s="57">
        <f>2500000+750000</f>
        <v>3250000</v>
      </c>
      <c r="K27" s="11"/>
      <c r="L27" s="11"/>
      <c r="M27" s="11"/>
      <c r="N27" s="11"/>
      <c r="O27" s="11"/>
      <c r="P27" s="11"/>
      <c r="Q27" s="11"/>
      <c r="R27" s="11"/>
    </row>
    <row r="28" spans="1:18" ht="36.75" customHeight="1">
      <c r="A28" s="36" t="s">
        <v>75</v>
      </c>
      <c r="B28" s="35">
        <v>7330</v>
      </c>
      <c r="C28" s="36" t="s">
        <v>36</v>
      </c>
      <c r="D28" s="37" t="s">
        <v>42</v>
      </c>
      <c r="E28" s="96"/>
      <c r="F28" s="94"/>
      <c r="G28" s="39">
        <f>H28+I28</f>
        <v>22012348</v>
      </c>
      <c r="H28" s="57"/>
      <c r="I28" s="57">
        <f>7480000+1496700+600218-1500000+10570430+3365000</f>
        <v>22012348</v>
      </c>
      <c r="J28" s="57">
        <f>7480000+1496700+600218-1500000+10570430+3365000</f>
        <v>22012348</v>
      </c>
      <c r="K28" s="11"/>
      <c r="L28" s="11"/>
      <c r="M28" s="11"/>
      <c r="N28" s="11"/>
      <c r="O28" s="11"/>
      <c r="P28" s="11"/>
      <c r="Q28" s="11"/>
      <c r="R28" s="11"/>
    </row>
    <row r="29" spans="1:18" ht="36" customHeight="1">
      <c r="A29" s="36" t="s">
        <v>82</v>
      </c>
      <c r="B29" s="35">
        <v>7693</v>
      </c>
      <c r="C29" s="36" t="s">
        <v>9</v>
      </c>
      <c r="D29" s="37" t="s">
        <v>40</v>
      </c>
      <c r="E29" s="97"/>
      <c r="F29" s="94"/>
      <c r="G29" s="39">
        <f t="shared" si="0"/>
        <v>200000</v>
      </c>
      <c r="H29" s="57">
        <v>200000</v>
      </c>
      <c r="I29" s="57"/>
      <c r="J29" s="57"/>
      <c r="K29" s="11"/>
      <c r="L29" s="11"/>
      <c r="M29" s="11"/>
      <c r="N29" s="11"/>
      <c r="O29" s="11"/>
      <c r="P29" s="11"/>
      <c r="Q29" s="11"/>
      <c r="R29" s="11"/>
    </row>
    <row r="30" spans="1:18" ht="69.75" customHeight="1">
      <c r="A30" s="36" t="s">
        <v>71</v>
      </c>
      <c r="B30" s="35">
        <v>6011</v>
      </c>
      <c r="C30" s="36" t="s">
        <v>129</v>
      </c>
      <c r="D30" s="37" t="s">
        <v>35</v>
      </c>
      <c r="E30" s="39" t="s">
        <v>106</v>
      </c>
      <c r="F30" s="39" t="s">
        <v>158</v>
      </c>
      <c r="G30" s="39">
        <f t="shared" si="0"/>
        <v>1800000</v>
      </c>
      <c r="H30" s="57"/>
      <c r="I30" s="57">
        <f>3000000-1200000</f>
        <v>1800000</v>
      </c>
      <c r="J30" s="57">
        <f>3000000-1200000</f>
        <v>1800000</v>
      </c>
      <c r="K30" s="11"/>
      <c r="L30" s="11"/>
      <c r="M30" s="11"/>
      <c r="N30" s="11"/>
      <c r="O30" s="11"/>
      <c r="P30" s="11"/>
      <c r="Q30" s="11"/>
      <c r="R30" s="11"/>
    </row>
    <row r="31" spans="1:18" ht="72" customHeight="1">
      <c r="A31" s="36" t="s">
        <v>94</v>
      </c>
      <c r="B31" s="35">
        <v>7130</v>
      </c>
      <c r="C31" s="36" t="s">
        <v>48</v>
      </c>
      <c r="D31" s="37" t="s">
        <v>49</v>
      </c>
      <c r="E31" s="62" t="s">
        <v>107</v>
      </c>
      <c r="F31" s="39" t="s">
        <v>155</v>
      </c>
      <c r="G31" s="39">
        <f t="shared" si="0"/>
        <v>183455</v>
      </c>
      <c r="H31" s="57">
        <f>81455+82000</f>
        <v>163455</v>
      </c>
      <c r="I31" s="57">
        <f>5000+15000</f>
        <v>20000</v>
      </c>
      <c r="J31" s="57"/>
      <c r="K31" s="11"/>
      <c r="L31" s="11"/>
      <c r="M31" s="11"/>
      <c r="N31" s="11"/>
      <c r="O31" s="11"/>
      <c r="P31" s="11"/>
      <c r="Q31" s="11"/>
      <c r="R31" s="11"/>
    </row>
    <row r="32" spans="1:18" ht="84" customHeight="1">
      <c r="A32" s="36" t="s">
        <v>75</v>
      </c>
      <c r="B32" s="35">
        <v>7330</v>
      </c>
      <c r="C32" s="36" t="s">
        <v>36</v>
      </c>
      <c r="D32" s="37" t="s">
        <v>42</v>
      </c>
      <c r="E32" s="62" t="s">
        <v>105</v>
      </c>
      <c r="F32" s="39" t="s">
        <v>161</v>
      </c>
      <c r="G32" s="39">
        <f t="shared" si="0"/>
        <v>9610000</v>
      </c>
      <c r="H32" s="57"/>
      <c r="I32" s="57">
        <f>1410000-200000-300000-120000+4590000+4230000</f>
        <v>9610000</v>
      </c>
      <c r="J32" s="57">
        <f>1410000-200000-300000-120000+4590000+4230000</f>
        <v>9610000</v>
      </c>
      <c r="K32" s="11"/>
      <c r="L32" s="11"/>
      <c r="M32" s="11"/>
      <c r="N32" s="11"/>
      <c r="O32" s="11"/>
      <c r="P32" s="11"/>
      <c r="Q32" s="11"/>
      <c r="R32" s="11"/>
    </row>
    <row r="33" spans="1:18" ht="53.25" customHeight="1">
      <c r="A33" s="36" t="s">
        <v>82</v>
      </c>
      <c r="B33" s="35">
        <v>7693</v>
      </c>
      <c r="C33" s="36" t="s">
        <v>9</v>
      </c>
      <c r="D33" s="37" t="s">
        <v>40</v>
      </c>
      <c r="E33" s="95" t="s">
        <v>104</v>
      </c>
      <c r="F33" s="95" t="s">
        <v>156</v>
      </c>
      <c r="G33" s="39">
        <f t="shared" si="0"/>
        <v>72000</v>
      </c>
      <c r="H33" s="57">
        <f>72000</f>
        <v>72000</v>
      </c>
      <c r="I33" s="57"/>
      <c r="J33" s="61"/>
      <c r="K33" s="11"/>
      <c r="L33" s="11"/>
      <c r="M33" s="11"/>
      <c r="N33" s="11"/>
      <c r="O33" s="11"/>
      <c r="P33" s="11"/>
      <c r="Q33" s="11"/>
      <c r="R33" s="11"/>
    </row>
    <row r="34" spans="1:18" ht="53.25" customHeight="1">
      <c r="A34" s="36" t="s">
        <v>134</v>
      </c>
      <c r="B34" s="35">
        <v>8110</v>
      </c>
      <c r="C34" s="36" t="s">
        <v>135</v>
      </c>
      <c r="D34" s="37" t="s">
        <v>136</v>
      </c>
      <c r="E34" s="96"/>
      <c r="F34" s="97"/>
      <c r="G34" s="39">
        <f t="shared" si="0"/>
        <v>78000</v>
      </c>
      <c r="H34" s="57">
        <v>78000</v>
      </c>
      <c r="I34" s="57"/>
      <c r="J34" s="61"/>
      <c r="K34" s="11"/>
      <c r="L34" s="11"/>
      <c r="M34" s="11"/>
      <c r="N34" s="11"/>
      <c r="O34" s="11"/>
      <c r="P34" s="11"/>
      <c r="Q34" s="11"/>
      <c r="R34" s="11"/>
    </row>
    <row r="35" spans="1:18" ht="53.25" customHeight="1">
      <c r="A35" s="36" t="s">
        <v>138</v>
      </c>
      <c r="B35" s="35">
        <v>9800</v>
      </c>
      <c r="C35" s="36" t="s">
        <v>109</v>
      </c>
      <c r="D35" s="37" t="s">
        <v>137</v>
      </c>
      <c r="E35" s="97"/>
      <c r="F35" s="39" t="s">
        <v>148</v>
      </c>
      <c r="G35" s="39">
        <f t="shared" si="0"/>
        <v>200000</v>
      </c>
      <c r="H35" s="57">
        <v>200000</v>
      </c>
      <c r="I35" s="57"/>
      <c r="J35" s="61"/>
      <c r="K35" s="11"/>
      <c r="L35" s="11"/>
      <c r="M35" s="11"/>
      <c r="N35" s="11"/>
      <c r="O35" s="11"/>
      <c r="P35" s="11"/>
      <c r="Q35" s="11"/>
      <c r="R35" s="11"/>
    </row>
    <row r="36" spans="1:18" ht="69.75" customHeight="1">
      <c r="A36" s="36" t="s">
        <v>134</v>
      </c>
      <c r="B36" s="35">
        <v>8110</v>
      </c>
      <c r="C36" s="36" t="s">
        <v>135</v>
      </c>
      <c r="D36" s="37" t="s">
        <v>136</v>
      </c>
      <c r="E36" s="55" t="s">
        <v>146</v>
      </c>
      <c r="F36" s="39" t="s">
        <v>152</v>
      </c>
      <c r="G36" s="39">
        <f t="shared" si="0"/>
        <v>400000</v>
      </c>
      <c r="H36" s="57">
        <f>200000+700000-500000</f>
        <v>400000</v>
      </c>
      <c r="I36" s="57"/>
      <c r="J36" s="61"/>
      <c r="K36" s="11"/>
      <c r="L36" s="11"/>
      <c r="M36" s="11"/>
      <c r="N36" s="11"/>
      <c r="O36" s="11"/>
      <c r="P36" s="11"/>
      <c r="Q36" s="11"/>
      <c r="R36" s="11"/>
    </row>
    <row r="37" spans="1:18" ht="27.75" customHeight="1">
      <c r="A37" s="36" t="s">
        <v>80</v>
      </c>
      <c r="B37" s="35">
        <v>8330</v>
      </c>
      <c r="C37" s="36" t="s">
        <v>39</v>
      </c>
      <c r="D37" s="37" t="s">
        <v>53</v>
      </c>
      <c r="E37" s="62" t="s">
        <v>103</v>
      </c>
      <c r="F37" s="39" t="s">
        <v>128</v>
      </c>
      <c r="G37" s="39">
        <f t="shared" si="0"/>
        <v>320900</v>
      </c>
      <c r="H37" s="57"/>
      <c r="I37" s="57">
        <f>'[1]спецфонд'!$X$5</f>
        <v>320900</v>
      </c>
      <c r="J37" s="61"/>
      <c r="K37" s="11"/>
      <c r="L37" s="11"/>
      <c r="M37" s="11"/>
      <c r="N37" s="11"/>
      <c r="O37" s="11"/>
      <c r="P37" s="11"/>
      <c r="Q37" s="11"/>
      <c r="R37" s="11"/>
    </row>
    <row r="38" spans="1:18" ht="27.75" customHeight="1">
      <c r="A38" s="82" t="s">
        <v>138</v>
      </c>
      <c r="B38" s="84">
        <v>9800</v>
      </c>
      <c r="C38" s="82" t="s">
        <v>109</v>
      </c>
      <c r="D38" s="86" t="s">
        <v>137</v>
      </c>
      <c r="E38" s="62" t="s">
        <v>150</v>
      </c>
      <c r="F38" s="39" t="s">
        <v>151</v>
      </c>
      <c r="G38" s="39">
        <f t="shared" si="0"/>
        <v>200000</v>
      </c>
      <c r="H38" s="57">
        <v>150000</v>
      </c>
      <c r="I38" s="57">
        <v>50000</v>
      </c>
      <c r="J38" s="63">
        <v>50000</v>
      </c>
      <c r="K38" s="11"/>
      <c r="L38" s="11"/>
      <c r="M38" s="11"/>
      <c r="N38" s="11"/>
      <c r="O38" s="11"/>
      <c r="P38" s="11"/>
      <c r="Q38" s="11"/>
      <c r="R38" s="11"/>
    </row>
    <row r="39" spans="1:18" ht="57" customHeight="1">
      <c r="A39" s="83"/>
      <c r="B39" s="85"/>
      <c r="C39" s="83"/>
      <c r="D39" s="87"/>
      <c r="E39" s="62" t="s">
        <v>147</v>
      </c>
      <c r="F39" s="39" t="s">
        <v>149</v>
      </c>
      <c r="G39" s="39">
        <f t="shared" si="0"/>
        <v>150000</v>
      </c>
      <c r="H39" s="57">
        <v>150000</v>
      </c>
      <c r="I39" s="57"/>
      <c r="J39" s="61"/>
      <c r="K39" s="11"/>
      <c r="L39" s="11"/>
      <c r="M39" s="11"/>
      <c r="N39" s="11"/>
      <c r="O39" s="11"/>
      <c r="P39" s="11"/>
      <c r="Q39" s="11"/>
      <c r="R39" s="11"/>
    </row>
    <row r="40" spans="1:18" ht="18" customHeight="1">
      <c r="A40" s="53"/>
      <c r="B40" s="35"/>
      <c r="C40" s="36"/>
      <c r="D40" s="40" t="s">
        <v>87</v>
      </c>
      <c r="E40" s="41"/>
      <c r="F40" s="41"/>
      <c r="G40" s="56">
        <f>SUM(G12:G39)</f>
        <v>66989705</v>
      </c>
      <c r="H40" s="56">
        <f>SUM(H12:H39)</f>
        <v>16311372</v>
      </c>
      <c r="I40" s="56">
        <f>SUM(I12:I39)</f>
        <v>50678333</v>
      </c>
      <c r="J40" s="56">
        <f>SUM(J12:J39)</f>
        <v>50337433</v>
      </c>
      <c r="K40" s="11"/>
      <c r="L40" s="11"/>
      <c r="M40" s="11"/>
      <c r="N40" s="11"/>
      <c r="O40" s="11"/>
      <c r="P40" s="11"/>
      <c r="Q40" s="11"/>
      <c r="R40" s="11"/>
    </row>
    <row r="41" spans="2:18" ht="12.75">
      <c r="B41" s="42"/>
      <c r="C41" s="42"/>
      <c r="D41" s="10"/>
      <c r="E41" s="10"/>
      <c r="F41" s="10"/>
      <c r="G41" s="10"/>
      <c r="H41" s="47"/>
      <c r="I41" s="48"/>
      <c r="J41" s="43"/>
      <c r="K41" s="11"/>
      <c r="L41" s="11"/>
      <c r="M41" s="11"/>
      <c r="N41" s="11"/>
      <c r="O41" s="11"/>
      <c r="P41" s="11"/>
      <c r="Q41" s="11"/>
      <c r="R41" s="11"/>
    </row>
    <row r="42" spans="2:18" ht="34.5" customHeight="1">
      <c r="B42" s="44"/>
      <c r="C42" s="44"/>
      <c r="D42" s="44" t="s">
        <v>84</v>
      </c>
      <c r="E42" s="45" t="s">
        <v>116</v>
      </c>
      <c r="F42" s="44"/>
      <c r="G42" s="44"/>
      <c r="H42" s="49"/>
      <c r="I42" s="49"/>
      <c r="J42" s="44"/>
      <c r="K42" s="11"/>
      <c r="L42" s="11"/>
      <c r="M42" s="11"/>
      <c r="N42" s="11"/>
      <c r="O42" s="11"/>
      <c r="P42" s="11"/>
      <c r="Q42" s="11"/>
      <c r="R42" s="11"/>
    </row>
    <row r="43" spans="2:18" ht="20.25" customHeight="1">
      <c r="B43" s="88"/>
      <c r="C43" s="88"/>
      <c r="D43" s="88"/>
      <c r="E43" s="88"/>
      <c r="F43" s="88"/>
      <c r="G43" s="88"/>
      <c r="H43" s="88"/>
      <c r="I43" s="88"/>
      <c r="J43" s="88"/>
      <c r="K43" s="46"/>
      <c r="L43" s="46"/>
      <c r="M43" s="46"/>
      <c r="N43" s="46"/>
      <c r="O43" s="46"/>
      <c r="P43" s="46"/>
      <c r="Q43" s="46"/>
      <c r="R43" s="46"/>
    </row>
    <row r="44" spans="2:18" ht="20.25" customHeight="1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 ht="30.75" customHeight="1">
      <c r="B45" s="88"/>
      <c r="C45" s="88"/>
      <c r="D45" s="88"/>
      <c r="E45" s="88"/>
      <c r="F45" s="88"/>
      <c r="G45" s="88"/>
      <c r="H45" s="88"/>
      <c r="I45" s="88"/>
      <c r="J45" s="88"/>
      <c r="K45" s="46"/>
      <c r="L45" s="46"/>
      <c r="M45" s="46"/>
      <c r="N45" s="46"/>
      <c r="O45" s="46"/>
      <c r="P45" s="46"/>
      <c r="Q45" s="46"/>
      <c r="R45" s="46"/>
    </row>
    <row r="46" spans="2:18" ht="21" customHeight="1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 ht="12.75">
      <c r="B47" s="42"/>
      <c r="C47" s="42"/>
      <c r="D47" s="10"/>
      <c r="E47" s="10"/>
      <c r="F47" s="10"/>
      <c r="G47" s="10"/>
      <c r="J47" s="10"/>
      <c r="K47" s="11"/>
      <c r="L47" s="11"/>
      <c r="M47" s="11"/>
      <c r="N47" s="11"/>
      <c r="O47" s="11"/>
      <c r="P47" s="11"/>
      <c r="Q47" s="11"/>
      <c r="R47" s="11"/>
    </row>
    <row r="48" spans="2:18" ht="12.75">
      <c r="B48" s="42"/>
      <c r="C48" s="42"/>
      <c r="D48" s="10"/>
      <c r="E48" s="10"/>
      <c r="F48" s="10"/>
      <c r="G48" s="10"/>
      <c r="J48" s="10"/>
      <c r="K48" s="11"/>
      <c r="L48" s="11"/>
      <c r="M48" s="11"/>
      <c r="N48" s="11"/>
      <c r="O48" s="11"/>
      <c r="P48" s="11"/>
      <c r="Q48" s="11"/>
      <c r="R48" s="11"/>
    </row>
  </sheetData>
  <sheetProtection/>
  <mergeCells count="28">
    <mergeCell ref="E33:E35"/>
    <mergeCell ref="F20:F29"/>
    <mergeCell ref="E20:E29"/>
    <mergeCell ref="E17:E18"/>
    <mergeCell ref="F17:F18"/>
    <mergeCell ref="F33:F34"/>
    <mergeCell ref="B10:B11"/>
    <mergeCell ref="A10:A11"/>
    <mergeCell ref="E12:E14"/>
    <mergeCell ref="F12:F14"/>
    <mergeCell ref="B6:J6"/>
    <mergeCell ref="G10:G11"/>
    <mergeCell ref="H10:H11"/>
    <mergeCell ref="E10:E11"/>
    <mergeCell ref="I10:J10"/>
    <mergeCell ref="F10:F11"/>
    <mergeCell ref="D10:D11"/>
    <mergeCell ref="A7:J7"/>
    <mergeCell ref="A8:J8"/>
    <mergeCell ref="C10:C11"/>
    <mergeCell ref="B46:R46"/>
    <mergeCell ref="B43:J43"/>
    <mergeCell ref="B45:J45"/>
    <mergeCell ref="B44:R44"/>
    <mergeCell ref="A38:A39"/>
    <mergeCell ref="B38:B39"/>
    <mergeCell ref="C38:C39"/>
    <mergeCell ref="D38:D39"/>
  </mergeCells>
  <printOptions/>
  <pageMargins left="0.3937007874015748" right="0.23" top="0.2755905511811024" bottom="0.2755905511811024" header="0.2755905511811024" footer="0.1968503937007874"/>
  <pageSetup fitToHeight="32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User001</cp:lastModifiedBy>
  <cp:lastPrinted>2020-09-10T05:22:21Z</cp:lastPrinted>
  <dcterms:created xsi:type="dcterms:W3CDTF">2014-01-17T10:52:16Z</dcterms:created>
  <dcterms:modified xsi:type="dcterms:W3CDTF">2020-09-10T05:23:31Z</dcterms:modified>
  <cp:category/>
  <cp:version/>
  <cp:contentType/>
  <cp:contentStatus/>
</cp:coreProperties>
</file>