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Протокол №24 від 21.12. 2018\"/>
    </mc:Choice>
  </mc:AlternateContent>
  <bookViews>
    <workbookView xWindow="0" yWindow="765" windowWidth="15480" windowHeight="9435"/>
  </bookViews>
  <sheets>
    <sheet name="дод.1" sheetId="13" r:id="rId1"/>
    <sheet name="дод.2  " sheetId="16" r:id="rId2"/>
    <sheet name="дод.3" sheetId="1" r:id="rId3"/>
    <sheet name="дод.4" sheetId="11" r:id="rId4"/>
    <sheet name="дод.5" sheetId="6" r:id="rId5"/>
    <sheet name="дод.6" sheetId="8" r:id="rId6"/>
    <sheet name="Лист1" sheetId="15" r:id="rId7"/>
  </sheets>
  <definedNames>
    <definedName name="_xlnm.Print_Titles" localSheetId="0">дод.1!$A:$E,дод.1!$4:$4</definedName>
    <definedName name="_xlnm.Print_Titles" localSheetId="1">'дод.2  '!$4:$4</definedName>
    <definedName name="_xlnm.Print_Titles" localSheetId="2">дод.3!$4:$7</definedName>
    <definedName name="_xlnm.Print_Titles" localSheetId="4">дод.5!$4:$4</definedName>
    <definedName name="_xlnm.Print_Area" localSheetId="0">дод.1!$A$1:$F$67</definedName>
    <definedName name="_xlnm.Print_Area" localSheetId="1">'дод.2  '!$A$1:$F$19</definedName>
    <definedName name="_xlnm.Print_Area" localSheetId="4">дод.5!$A$1:$I$27</definedName>
    <definedName name="_xlnm.Print_Area" localSheetId="5">дод.6!$A$1:$I$32</definedName>
  </definedNames>
  <calcPr calcId="162913" fullCalcOnLoad="1"/>
</workbook>
</file>

<file path=xl/calcChain.xml><?xml version="1.0" encoding="utf-8"?>
<calcChain xmlns="http://schemas.openxmlformats.org/spreadsheetml/2006/main">
  <c r="G13" i="8" l="1"/>
  <c r="G26" i="8"/>
  <c r="G6" i="8" s="1"/>
  <c r="F25" i="1"/>
  <c r="F23" i="1"/>
  <c r="H25" i="1"/>
  <c r="F18" i="1"/>
  <c r="E18" i="1" s="1"/>
  <c r="E17" i="1" s="1"/>
  <c r="H18" i="1"/>
  <c r="F10" i="1"/>
  <c r="H10" i="1"/>
  <c r="H6" i="8"/>
  <c r="G7" i="8"/>
  <c r="I7" i="8"/>
  <c r="G8" i="8"/>
  <c r="I8" i="8"/>
  <c r="G9" i="8"/>
  <c r="I9" i="8"/>
  <c r="G10" i="8"/>
  <c r="I10" i="8"/>
  <c r="H11" i="8"/>
  <c r="I11" i="8"/>
  <c r="G12" i="8"/>
  <c r="I12" i="8"/>
  <c r="H13" i="8"/>
  <c r="I13" i="8"/>
  <c r="H14" i="8"/>
  <c r="I14" i="8"/>
  <c r="H15" i="8"/>
  <c r="I15" i="8"/>
  <c r="H16" i="8"/>
  <c r="I16" i="8"/>
  <c r="H17" i="8"/>
  <c r="I17" i="8"/>
  <c r="H18" i="8"/>
  <c r="I18" i="8"/>
  <c r="G19" i="8"/>
  <c r="I19" i="8"/>
  <c r="H20" i="8"/>
  <c r="I20" i="8"/>
  <c r="H21" i="8"/>
  <c r="I21" i="8"/>
  <c r="H22" i="8"/>
  <c r="I22" i="8"/>
  <c r="G23" i="8"/>
  <c r="I23" i="8"/>
  <c r="G24" i="8"/>
  <c r="I24" i="8"/>
  <c r="H25" i="8"/>
  <c r="I25" i="8"/>
  <c r="H26" i="8"/>
  <c r="H5" i="8"/>
  <c r="G21" i="6"/>
  <c r="G6" i="6" s="1"/>
  <c r="H21" i="6"/>
  <c r="I21" i="6"/>
  <c r="K10" i="1"/>
  <c r="O10" i="1"/>
  <c r="N10" i="1" s="1"/>
  <c r="G11" i="1"/>
  <c r="I11" i="1"/>
  <c r="K11" i="1"/>
  <c r="F12" i="1"/>
  <c r="F11" i="1"/>
  <c r="H12" i="1"/>
  <c r="H11" i="1" s="1"/>
  <c r="O12" i="1"/>
  <c r="E13" i="1"/>
  <c r="P13" i="1" s="1"/>
  <c r="F14" i="1"/>
  <c r="G14" i="1"/>
  <c r="H14" i="1"/>
  <c r="H38" i="1" s="1"/>
  <c r="I14" i="1"/>
  <c r="L14" i="1"/>
  <c r="M14" i="1"/>
  <c r="M38" i="1" s="1"/>
  <c r="M9" i="1" s="1"/>
  <c r="O14" i="1"/>
  <c r="E15" i="1"/>
  <c r="E14" i="1"/>
  <c r="E16" i="1"/>
  <c r="K16" i="1"/>
  <c r="N16" i="1"/>
  <c r="N14" i="1" s="1"/>
  <c r="F17" i="1"/>
  <c r="G17" i="1"/>
  <c r="I17" i="1"/>
  <c r="K17" i="1"/>
  <c r="L17" i="1"/>
  <c r="M17" i="1"/>
  <c r="O17" i="1"/>
  <c r="N18" i="1"/>
  <c r="E19" i="1"/>
  <c r="H19" i="1"/>
  <c r="P19" i="1"/>
  <c r="E20" i="1"/>
  <c r="N20" i="1"/>
  <c r="J20" i="1" s="1"/>
  <c r="P20" i="1" s="1"/>
  <c r="F21" i="1"/>
  <c r="G21" i="1"/>
  <c r="I21" i="1"/>
  <c r="L21" i="1"/>
  <c r="M21" i="1"/>
  <c r="O21" i="1"/>
  <c r="E22" i="1"/>
  <c r="E21" i="1"/>
  <c r="H22" i="1"/>
  <c r="H21" i="1"/>
  <c r="K22" i="1"/>
  <c r="K21" i="1"/>
  <c r="N22" i="1"/>
  <c r="N21" i="1"/>
  <c r="G23" i="1"/>
  <c r="H23" i="1"/>
  <c r="I23" i="1"/>
  <c r="L23" i="1"/>
  <c r="M23" i="1"/>
  <c r="E24" i="1"/>
  <c r="K24" i="1"/>
  <c r="O24" i="1"/>
  <c r="E25" i="1"/>
  <c r="K25" i="1"/>
  <c r="K23" i="1" s="1"/>
  <c r="J23" i="1" s="1"/>
  <c r="O25" i="1"/>
  <c r="O23" i="1"/>
  <c r="G26" i="1"/>
  <c r="H26" i="1"/>
  <c r="I26" i="1"/>
  <c r="J26" i="1"/>
  <c r="F27" i="1"/>
  <c r="J27" i="1"/>
  <c r="F28" i="1"/>
  <c r="G28" i="1"/>
  <c r="H28" i="1"/>
  <c r="I28" i="1"/>
  <c r="L28" i="1"/>
  <c r="M28" i="1"/>
  <c r="E29" i="1"/>
  <c r="K29" i="1"/>
  <c r="O29" i="1"/>
  <c r="E30" i="1"/>
  <c r="O30" i="1"/>
  <c r="N30" i="1"/>
  <c r="J30" i="1" s="1"/>
  <c r="E31" i="1"/>
  <c r="J31" i="1"/>
  <c r="P31" i="1"/>
  <c r="F32" i="1"/>
  <c r="G32" i="1"/>
  <c r="H32" i="1"/>
  <c r="I32" i="1"/>
  <c r="L32" i="1"/>
  <c r="M32" i="1"/>
  <c r="K33" i="1"/>
  <c r="K32" i="1" s="1"/>
  <c r="N33" i="1"/>
  <c r="O34" i="1"/>
  <c r="E35" i="1"/>
  <c r="N35" i="1"/>
  <c r="J35" i="1" s="1"/>
  <c r="P35" i="1" s="1"/>
  <c r="E36" i="1"/>
  <c r="F36" i="1"/>
  <c r="G36" i="1"/>
  <c r="H36" i="1"/>
  <c r="I36" i="1"/>
  <c r="K36" i="1"/>
  <c r="L36" i="1"/>
  <c r="M36" i="1"/>
  <c r="N36" i="1"/>
  <c r="O36" i="1"/>
  <c r="J37" i="1"/>
  <c r="D7" i="16"/>
  <c r="E7" i="16"/>
  <c r="E6" i="16" s="1"/>
  <c r="F7" i="16"/>
  <c r="F6" i="16" s="1"/>
  <c r="C8" i="16"/>
  <c r="C9" i="16"/>
  <c r="D14" i="16"/>
  <c r="E14" i="16"/>
  <c r="C14" i="16"/>
  <c r="F14" i="16"/>
  <c r="D15" i="16"/>
  <c r="C15" i="16" s="1"/>
  <c r="D16" i="16"/>
  <c r="E16" i="16"/>
  <c r="F16" i="16"/>
  <c r="E7" i="13"/>
  <c r="F7" i="13"/>
  <c r="D8" i="13"/>
  <c r="C9" i="13"/>
  <c r="D10" i="13"/>
  <c r="E10" i="13"/>
  <c r="C10" i="13" s="1"/>
  <c r="F10" i="13"/>
  <c r="C11" i="13"/>
  <c r="C12" i="13"/>
  <c r="C13" i="13"/>
  <c r="D15" i="13"/>
  <c r="C16" i="13"/>
  <c r="C17" i="13"/>
  <c r="C18" i="13"/>
  <c r="C19" i="13"/>
  <c r="C20" i="13"/>
  <c r="C21" i="13"/>
  <c r="C22" i="13"/>
  <c r="C23" i="13"/>
  <c r="C24" i="13"/>
  <c r="C25" i="13"/>
  <c r="D26" i="13"/>
  <c r="E26" i="13"/>
  <c r="C26" i="13"/>
  <c r="F26" i="13"/>
  <c r="C27" i="13"/>
  <c r="C28" i="13"/>
  <c r="C29" i="13"/>
  <c r="D30" i="13"/>
  <c r="E30" i="13"/>
  <c r="C30" i="13" s="1"/>
  <c r="F30" i="13"/>
  <c r="F6" i="13" s="1"/>
  <c r="F58" i="13" s="1"/>
  <c r="F65" i="13" s="1"/>
  <c r="C31" i="13"/>
  <c r="C32" i="13"/>
  <c r="C33" i="13"/>
  <c r="C36" i="13"/>
  <c r="D37" i="13"/>
  <c r="D35" i="13"/>
  <c r="C35" i="13" s="1"/>
  <c r="E37" i="13"/>
  <c r="E35" i="13"/>
  <c r="F37" i="13"/>
  <c r="F35" i="13"/>
  <c r="F34" i="13" s="1"/>
  <c r="C38" i="13"/>
  <c r="C39" i="13"/>
  <c r="D41" i="13"/>
  <c r="C42" i="13"/>
  <c r="C43" i="13"/>
  <c r="C44" i="13"/>
  <c r="C45" i="13"/>
  <c r="D45" i="13"/>
  <c r="C46" i="13"/>
  <c r="D47" i="13"/>
  <c r="C47" i="13"/>
  <c r="C48" i="13"/>
  <c r="C49" i="13"/>
  <c r="D50" i="13"/>
  <c r="F50" i="13"/>
  <c r="E51" i="13"/>
  <c r="E50" i="13"/>
  <c r="C52" i="13"/>
  <c r="C53" i="13"/>
  <c r="D54" i="13"/>
  <c r="E56" i="13"/>
  <c r="F56" i="13"/>
  <c r="F55" i="13"/>
  <c r="E57" i="13"/>
  <c r="C57" i="13" s="1"/>
  <c r="E61" i="13"/>
  <c r="E60" i="13"/>
  <c r="E59" i="13" s="1"/>
  <c r="F61" i="13"/>
  <c r="F60" i="13" s="1"/>
  <c r="F59" i="13"/>
  <c r="D62" i="13"/>
  <c r="D63" i="13"/>
  <c r="E63" i="13"/>
  <c r="C63" i="13"/>
  <c r="F63" i="13"/>
  <c r="C64" i="13"/>
  <c r="J10" i="1"/>
  <c r="J33" i="1"/>
  <c r="P33" i="1" s="1"/>
  <c r="E32" i="1"/>
  <c r="K28" i="1"/>
  <c r="J18" i="1"/>
  <c r="P15" i="1"/>
  <c r="E12" i="1"/>
  <c r="H17" i="1"/>
  <c r="N24" i="1"/>
  <c r="J24" i="1" s="1"/>
  <c r="J22" i="1"/>
  <c r="P18" i="1"/>
  <c r="J21" i="1"/>
  <c r="P21" i="1"/>
  <c r="P22" i="1"/>
  <c r="D40" i="13"/>
  <c r="C40" i="13" s="1"/>
  <c r="C41" i="13"/>
  <c r="C37" i="13"/>
  <c r="D14" i="13"/>
  <c r="C14" i="13" s="1"/>
  <c r="C15" i="13"/>
  <c r="F12" i="16"/>
  <c r="F17" i="16"/>
  <c r="E13" i="16"/>
  <c r="G5" i="8"/>
  <c r="G7" i="6"/>
  <c r="M8" i="1"/>
  <c r="P24" i="1"/>
  <c r="N25" i="1"/>
  <c r="J25" i="1"/>
  <c r="C50" i="13"/>
  <c r="E34" i="13"/>
  <c r="F54" i="13"/>
  <c r="E55" i="13"/>
  <c r="C55" i="13" s="1"/>
  <c r="D34" i="13"/>
  <c r="C34" i="13" s="1"/>
  <c r="C51" i="13"/>
  <c r="N23" i="1"/>
  <c r="E54" i="13"/>
  <c r="C54" i="13" s="1"/>
  <c r="H8" i="1" l="1"/>
  <c r="H9" i="1"/>
  <c r="P17" i="1"/>
  <c r="C8" i="13"/>
  <c r="D7" i="13"/>
  <c r="E17" i="16"/>
  <c r="E11" i="16"/>
  <c r="J36" i="1"/>
  <c r="P36" i="1" s="1"/>
  <c r="P37" i="1"/>
  <c r="N34" i="1"/>
  <c r="O32" i="1"/>
  <c r="P30" i="1"/>
  <c r="F26" i="1"/>
  <c r="E26" i="1" s="1"/>
  <c r="P26" i="1" s="1"/>
  <c r="E27" i="1"/>
  <c r="P27" i="1" s="1"/>
  <c r="K14" i="1"/>
  <c r="K38" i="1" s="1"/>
  <c r="J16" i="1"/>
  <c r="L38" i="1"/>
  <c r="O11" i="1"/>
  <c r="N12" i="1"/>
  <c r="J12" i="1" s="1"/>
  <c r="P12" i="1" s="1"/>
  <c r="G38" i="1"/>
  <c r="I6" i="6"/>
  <c r="I7" i="6"/>
  <c r="I26" i="8"/>
  <c r="F38" i="1"/>
  <c r="E12" i="16"/>
  <c r="E11" i="1"/>
  <c r="J17" i="1"/>
  <c r="C62" i="13"/>
  <c r="D61" i="13"/>
  <c r="E6" i="13"/>
  <c r="E58" i="13" s="1"/>
  <c r="E65" i="13" s="1"/>
  <c r="F11" i="16"/>
  <c r="F13" i="16"/>
  <c r="D6" i="16"/>
  <c r="C7" i="16"/>
  <c r="N29" i="1"/>
  <c r="O28" i="1"/>
  <c r="E28" i="1"/>
  <c r="P25" i="1"/>
  <c r="E23" i="1"/>
  <c r="P23" i="1" s="1"/>
  <c r="N17" i="1"/>
  <c r="I38" i="1"/>
  <c r="E10" i="1"/>
  <c r="H7" i="6"/>
  <c r="H6" i="6"/>
  <c r="K9" i="1" l="1"/>
  <c r="K8" i="1"/>
  <c r="P10" i="1"/>
  <c r="E38" i="1"/>
  <c r="J29" i="1"/>
  <c r="N28" i="1"/>
  <c r="D12" i="16"/>
  <c r="C12" i="16" s="1"/>
  <c r="D13" i="16"/>
  <c r="C13" i="16" s="1"/>
  <c r="D17" i="16"/>
  <c r="C17" i="16" s="1"/>
  <c r="D11" i="16"/>
  <c r="C11" i="16" s="1"/>
  <c r="C6" i="16"/>
  <c r="D60" i="13"/>
  <c r="C61" i="13"/>
  <c r="F9" i="1"/>
  <c r="F8" i="1"/>
  <c r="G9" i="1"/>
  <c r="G8" i="1"/>
  <c r="L8" i="1"/>
  <c r="L9" i="1"/>
  <c r="D6" i="13"/>
  <c r="C7" i="13"/>
  <c r="I9" i="1"/>
  <c r="I8" i="1"/>
  <c r="I5" i="8"/>
  <c r="I6" i="8"/>
  <c r="N11" i="1"/>
  <c r="O38" i="1"/>
  <c r="J14" i="1"/>
  <c r="P14" i="1" s="1"/>
  <c r="P16" i="1"/>
  <c r="J34" i="1"/>
  <c r="N32" i="1"/>
  <c r="P34" i="1" l="1"/>
  <c r="J32" i="1"/>
  <c r="P32" i="1" s="1"/>
  <c r="N38" i="1"/>
  <c r="J11" i="1"/>
  <c r="D59" i="13"/>
  <c r="C59" i="13" s="1"/>
  <c r="C60" i="13"/>
  <c r="E9" i="1"/>
  <c r="E8" i="1"/>
  <c r="O8" i="1"/>
  <c r="O9" i="1"/>
  <c r="C6" i="13"/>
  <c r="D58" i="13"/>
  <c r="J28" i="1"/>
  <c r="P28" i="1" s="1"/>
  <c r="P29" i="1"/>
  <c r="D65" i="13" l="1"/>
  <c r="C65" i="13" s="1"/>
  <c r="C58" i="13"/>
  <c r="J38" i="1"/>
  <c r="P11" i="1"/>
  <c r="P38" i="1" s="1"/>
  <c r="N9" i="1"/>
  <c r="N8" i="1"/>
  <c r="J9" i="1" l="1"/>
  <c r="P9" i="1" s="1"/>
  <c r="J8" i="1"/>
  <c r="P8" i="1" s="1"/>
</calcChain>
</file>

<file path=xl/sharedStrings.xml><?xml version="1.0" encoding="utf-8"?>
<sst xmlns="http://schemas.openxmlformats.org/spreadsheetml/2006/main" count="413" uniqueCount="245">
  <si>
    <t>Код</t>
  </si>
  <si>
    <t>Найменування 
згідно з класифікацією фінансування бюджету</t>
  </si>
  <si>
    <t>Загальне фінансування</t>
  </si>
  <si>
    <t>Фінансування за активними операціями</t>
  </si>
  <si>
    <t>Зміни обсягів бюджетних коштів</t>
  </si>
  <si>
    <t>На початок періоду</t>
  </si>
  <si>
    <t>Найменування згідно
 з класифікацією доходів бюджету</t>
  </si>
  <si>
    <t>Офіційні трансферти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</si>
  <si>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</si>
  <si>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</si>
  <si>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</si>
  <si>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</si>
  <si>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</si>
  <si>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</si>
  <si>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</si>
  <si>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-</t>
  </si>
  <si>
    <t>Внутрішні податки на товари та послуги</t>
  </si>
  <si>
    <t>Доходи від операцій з капіталом</t>
  </si>
  <si>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</si>
  <si>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</si>
  <si>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</si>
  <si>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</si>
  <si>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</si>
  <si>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</si>
  <si>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</si>
  <si>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</si>
  <si>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</si>
  <si>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</si>
  <si>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О5</t>
  </si>
  <si>
    <t>О3</t>
  </si>
  <si>
    <t>O2</t>
  </si>
  <si>
    <t>О4</t>
  </si>
  <si>
    <t>в т.ч. бюджет розвитку</t>
  </si>
  <si>
    <t>Власні надходження бюджетних установ</t>
  </si>
  <si>
    <t>Надходження від продажу землі і нематеріальних активів</t>
  </si>
  <si>
    <t>Від органів державного управління</t>
  </si>
  <si>
    <t>бюджет розвитку</t>
  </si>
  <si>
    <t xml:space="preserve">Всього </t>
  </si>
  <si>
    <t>Найменування місцевої (регіональної) програми</t>
  </si>
  <si>
    <t>0490</t>
  </si>
  <si>
    <t>Місцеві податки</t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</si>
  <si>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</si>
  <si>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r>
      <t>Код ФКВКБ</t>
    </r>
    <r>
      <rPr>
        <strike/>
        <vertAlign val="superscript"/>
        <sz val="8"/>
        <rFont val="Times New Roman"/>
        <family val="1"/>
        <charset val="204"/>
      </rPr>
      <t>3</t>
    </r>
  </si>
  <si>
    <t>Податок на прибуток підприємств та фінансових установ комунальної власності</t>
  </si>
  <si>
    <t>Акцизний податок з реалізації суб'єктами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</si>
  <si>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</si>
  <si>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</si>
  <si>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</si>
  <si>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</si>
  <si>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</si>
  <si>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</si>
  <si>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</si>
  <si>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</si>
  <si>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</si>
  <si>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</si>
  <si>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</si>
  <si>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</si>
  <si>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</si>
  <si>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 яких частка сільськогосподарського товаровиробництва за попередній податковий (звітний) рік  дорівнює або  перевищує 75  відсотків</t>
  </si>
  <si>
    <t>Надходження від викидів забруднюючих речовин в атмосферне повітря стаціонарними джерелами забруднення</t>
  </si>
  <si>
    <r>
      <t>Надходження від скидів забруднюючих речовин безпосередньо у водні об</t>
    </r>
    <r>
      <rPr>
        <sz val="9"/>
        <rFont val="Arial Cyr"/>
        <charset val="204"/>
      </rPr>
      <t>’</t>
    </r>
    <r>
      <rPr>
        <sz val="9"/>
        <rFont val="Times New Roman"/>
        <family val="1"/>
        <charset val="204"/>
      </rPr>
      <t>єкти</t>
    </r>
  </si>
  <si>
    <t>Надходження від розміщення відходів у спеціально відведених для цього місцях чи на  об'єктах, крім розміщення окремих відходів як вторинної сировини</t>
  </si>
  <si>
    <t>Інші надходження</t>
  </si>
  <si>
    <t>Адміністративні штрафи та інші санкції</t>
  </si>
  <si>
    <t>Адміністративні штрафи та штрафні санкції за порушення  законодавства у сфері виробництва  та обігу алкогольних напоїв та тютюнових виробів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</si>
  <si>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</si>
  <si>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</si>
  <si>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</si>
  <si>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</si>
  <si>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</si>
  <si>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</si>
  <si>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</t>
  </si>
  <si>
    <r>
      <t>Державне мито, пов</t>
    </r>
    <r>
      <rPr>
        <sz val="9"/>
        <rFont val="Arial Cyr"/>
        <charset val="204"/>
      </rPr>
      <t>‘</t>
    </r>
    <r>
      <rPr>
        <sz val="9"/>
        <rFont val="Times New Roman"/>
        <family val="1"/>
        <charset val="204"/>
      </rPr>
      <t>язане з видачею та оформленням закордонних паспортів (посвідок) та паспортів громадян України</t>
    </r>
  </si>
  <si>
    <t>Надходження вiд плати за послуги, що надаються бюджетними установами згiдно iз законодавством</t>
  </si>
  <si>
    <t>Плата за послуги, що надаються бюджетними установами згiдно з їх основною дiяльнiстю</t>
  </si>
  <si>
    <t>Плата за оренду майна бюджетних установ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</si>
  <si>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</si>
  <si>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</si>
  <si>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Секретар ради                                                                                                   Т.Є. Гукай</t>
  </si>
  <si>
    <t>грн.</t>
  </si>
  <si>
    <r>
      <t xml:space="preserve">Міська рада </t>
    </r>
    <r>
      <rPr>
        <i/>
        <sz val="10"/>
        <rFont val="Times New Roman"/>
        <family val="1"/>
        <charset val="204"/>
      </rPr>
      <t>(головний розпорядник)</t>
    </r>
  </si>
  <si>
    <r>
      <t xml:space="preserve">Міська рада </t>
    </r>
    <r>
      <rPr>
        <i/>
        <sz val="10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</si>
  <si>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0910</t>
  </si>
  <si>
    <t>Соціальний захист та соціальне забезпечення</t>
  </si>
  <si>
    <t>1090</t>
  </si>
  <si>
    <t>Культура і мистецтво</t>
  </si>
  <si>
    <t>0828</t>
  </si>
  <si>
    <t>Фізична культура і спорт</t>
  </si>
  <si>
    <t>0810</t>
  </si>
  <si>
    <t>Житлово-комунальне господарство</t>
  </si>
  <si>
    <t>Капітальний ремонт житлового фонду</t>
  </si>
  <si>
    <t>0620</t>
  </si>
  <si>
    <t>Внески до статутного капіталу суб'єктів господарювання</t>
  </si>
  <si>
    <t xml:space="preserve">       Секретар ради                                                                                                                                                        Т.Є. Гукай                                                                                                                                               </t>
  </si>
  <si>
    <t xml:space="preserve"> грн.</t>
  </si>
  <si>
    <t>Волноваська міська рада</t>
  </si>
  <si>
    <t xml:space="preserve">Секретар ради </t>
  </si>
  <si>
    <t>Т.Є. Гукай</t>
  </si>
  <si>
    <t>Експертна грошова оцінка земельної ділянки, що підлягає продажу</t>
  </si>
  <si>
    <t xml:space="preserve">                 Секретар ради                                                                                                                        Т.Є. Гукай</t>
  </si>
  <si>
    <r>
      <t xml:space="preserve">Міська  рада </t>
    </r>
    <r>
      <rPr>
        <i/>
        <sz val="10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</si>
  <si>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Секретар ради                                                                                                                                       Т.Є. Гукай</t>
  </si>
  <si>
    <t>Фінансування за рахунок змін залишків коштів бюджета</t>
  </si>
  <si>
    <t>На кінець періоду</t>
  </si>
  <si>
    <t>Кошти, що передаються з загального фонду бюджету до бюджету розвитку (спеціальний фонд)</t>
  </si>
  <si>
    <t>Всього фінансування бюджета за типом кредитора</t>
  </si>
  <si>
    <t>Всього фінансування бюджета за типом боргового зобов'язання</t>
  </si>
  <si>
    <t>Секретар ради</t>
  </si>
  <si>
    <t>Забезпечення діяльності місцевих центрів фізичного здоров'я населення  "Спорт для всіх" та проведення фізкультурно-масових заходів серед населення регіону</t>
  </si>
  <si>
    <t>1050</t>
  </si>
  <si>
    <t>Організація та проведення громадських робіт</t>
  </si>
  <si>
    <t>Пальне</t>
  </si>
  <si>
    <t>культуру і мистецтво</t>
  </si>
  <si>
    <t>Капітальний ремонт будівель ДНЗ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</si>
  <si>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</si>
  <si>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 </t>
  </si>
  <si>
    <t>Надання дошкільної освіти</t>
  </si>
  <si>
    <t>1000</t>
  </si>
  <si>
    <t>Освіта</t>
  </si>
  <si>
    <t>0950</t>
  </si>
  <si>
    <t>Підвищення кваліфікації, перепідготовка кадрів закладами післядипломної  освіти</t>
  </si>
  <si>
    <t>0829</t>
  </si>
  <si>
    <t>Організація благоустрою населених пунктів</t>
  </si>
  <si>
    <t>Будівництво та регіональний розвиток</t>
  </si>
  <si>
    <t>Інші програми та заходи, пов'язані з економічною діяльністю</t>
  </si>
  <si>
    <t>Проведення експертної грошової оцінки земельної ділянки чи права на неї</t>
  </si>
  <si>
    <t>Експлуатація та технічне обслуговування житлового фонду</t>
  </si>
  <si>
    <t>0443</t>
  </si>
  <si>
    <t>Будівництво об'єктів житлово-комунального господарства</t>
  </si>
  <si>
    <t xml:space="preserve">Охорона навколишнього природного середовища </t>
  </si>
  <si>
    <t>0540</t>
  </si>
  <si>
    <t>Інші заходи, пов'язані з економічною діяльністю</t>
  </si>
  <si>
    <t>Забезпечення діяльності палаців і будинків культури, клубів, центрів дозвілля та інших клубних закладів</t>
  </si>
  <si>
    <t>надання дошкільної освіти</t>
  </si>
  <si>
    <t>Будівництво інших обєктів соціальної та виробничої інфраструктури комунальної власності</t>
  </si>
  <si>
    <t>Інші дотації з місцевого бюджету</t>
  </si>
  <si>
    <t>Інші субвенції з місцевого бюджету</t>
  </si>
  <si>
    <t>Субвенції з місцевих бюджетів іншим місцевим бюджетам</t>
  </si>
  <si>
    <t>Дотації з місцевих бюджетів іншим місцевим бюджетам</t>
  </si>
  <si>
    <t>Капітальний ремонт доріг і тротуарів</t>
  </si>
  <si>
    <t>Придбання зупинок і дорожньої огорожі</t>
  </si>
  <si>
    <t>Реконструкція мережі вуличного освітлення</t>
  </si>
  <si>
    <t xml:space="preserve">Інші  заходи у сфері соціального захисту і соціального забезпечення </t>
  </si>
  <si>
    <t>Забезпечення діяльності інших закладів в галузі культури і мистецтва</t>
  </si>
  <si>
    <t>Інші  заходи в галузі культури і мистецтва</t>
  </si>
  <si>
    <t>Сільське, лісове, рибне господарство та мисливство</t>
  </si>
  <si>
    <t>0421</t>
  </si>
  <si>
    <t>Здійснення заходів із землеустрою</t>
  </si>
  <si>
    <t>Розроблення схем планування та забудови територій (містобудівної документації)</t>
  </si>
  <si>
    <t xml:space="preserve">Придбання з монтажем в’їзної  стели вздовж дороги Волноваха –Валер’янівка </t>
  </si>
  <si>
    <t>Доходи Волноваського міського бюджету на 2019 рік</t>
  </si>
  <si>
    <t>Усього</t>
  </si>
  <si>
    <t>усього</t>
  </si>
  <si>
    <t>у тому числі бюджет розвитку</t>
  </si>
  <si>
    <t>Разом доходів</t>
  </si>
  <si>
    <t>Частина чистого прибутку (доходу) комунальних унітарних підприємств та їх обєднань, що вилучається до відповідного місцевого бюджету</t>
  </si>
  <si>
    <t>Адміністративний збір за проведення державної реєстрації юридичних осіб, фізичних осіб-підприємців та громадських формувань</t>
  </si>
  <si>
    <t>Розподіл видатків Волноваської міської ради на 2019 рік</t>
  </si>
  <si>
    <t>Найменування головного розпорядника коштів місцевого бюджету, відповідального виконавця, найменування  бюджетної програми згідно з Типовою програмною класифікацією видатків та кредитивуння місцевих бюджетів</t>
  </si>
  <si>
    <t>Міжбюджетні трансферти   Волноваського міського  бюджету    на 2019 рік</t>
  </si>
  <si>
    <t xml:space="preserve">Найменування  бюджету - одержувача/надавача міжбюджетного трансферту  </t>
  </si>
  <si>
    <t>Дотація на:</t>
  </si>
  <si>
    <t>0110150</t>
  </si>
  <si>
    <t>0111000</t>
  </si>
  <si>
    <t>0111010</t>
  </si>
  <si>
    <t>0111140</t>
  </si>
  <si>
    <t>0113000</t>
  </si>
  <si>
    <t>0113210</t>
  </si>
  <si>
    <t>0113242</t>
  </si>
  <si>
    <t>0114000</t>
  </si>
  <si>
    <t>0114060</t>
  </si>
  <si>
    <t>0114081</t>
  </si>
  <si>
    <t>0114082</t>
  </si>
  <si>
    <t>0115000</t>
  </si>
  <si>
    <t>0115061</t>
  </si>
  <si>
    <t>0116000</t>
  </si>
  <si>
    <t>0116011</t>
  </si>
  <si>
    <t>0116030</t>
  </si>
  <si>
    <t>0117100</t>
  </si>
  <si>
    <t>0117130</t>
  </si>
  <si>
    <t>0117300</t>
  </si>
  <si>
    <t>0117310</t>
  </si>
  <si>
    <t>0117330</t>
  </si>
  <si>
    <t>0117350</t>
  </si>
  <si>
    <t>0117600</t>
  </si>
  <si>
    <t>0117650</t>
  </si>
  <si>
    <t>0117670</t>
  </si>
  <si>
    <t>0117693</t>
  </si>
  <si>
    <t>0118300</t>
  </si>
  <si>
    <t>0118330</t>
  </si>
  <si>
    <t>Інша діяльність  у сфері екології та охорони природних ресурсів</t>
  </si>
  <si>
    <t xml:space="preserve">Код </t>
  </si>
  <si>
    <t>Трансферти з інших місцевих бюджетів</t>
  </si>
  <si>
    <t>субвенції</t>
  </si>
  <si>
    <t>загального фонду на:</t>
  </si>
  <si>
    <t>спеціального фонду на:</t>
  </si>
  <si>
    <t>найменування трансферту</t>
  </si>
  <si>
    <t>25959639</t>
  </si>
  <si>
    <t>6800337</t>
  </si>
  <si>
    <t>32759976</t>
  </si>
  <si>
    <t>дотація на: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</si>
  <si>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місцевих бюджетів</t>
  </si>
  <si>
    <t xml:space="preserve">Назва об’єктів відповідно  до проектно- кошторисної документації </t>
  </si>
  <si>
    <r>
      <t>Розподіл коштів бюджету розвитку за об</t>
    </r>
    <r>
      <rPr>
        <b/>
        <vertAlign val="superscript"/>
        <sz val="16"/>
        <rFont val="Arial Cyr"/>
        <charset val="204"/>
      </rPr>
      <t>’</t>
    </r>
    <r>
      <rPr>
        <b/>
        <vertAlign val="superscript"/>
        <sz val="16"/>
        <rFont val="Times New Roman"/>
        <family val="1"/>
        <charset val="204"/>
      </rPr>
      <t>єктами у 2019 році</t>
    </r>
  </si>
  <si>
    <t>Обсяг видатків бюджету розвитку, гривень</t>
  </si>
  <si>
    <t>Рівень будівельної готовності обєкта на кінець бюджетного періоду,%</t>
  </si>
  <si>
    <t>Придбання системних блоків, БФП</t>
  </si>
  <si>
    <t>Придбання  тіньових навісів, оборудовання (холодильників, електроплит, принтера,  килима, оверлога, пральної машини) для ДНЗ</t>
  </si>
  <si>
    <t>Коригування проектно-кошторисної документації по проекту "Реконструкція нежитлової будівлі під гуртожиток за адресою м. Волноваха, вул. Будівників №7а"</t>
  </si>
  <si>
    <t>Реконструкція адмінбудівлі по вул. Центральній 88, виготовлення ПКД на 2 поверх адмінбудівлі</t>
  </si>
  <si>
    <t>Поповнення статутного фонду МКП "Міськомунгосп"</t>
  </si>
  <si>
    <t>Розробка ПКД по проекту "Реконструкція центрального скверу та площі Незалежності, 1 в м. Волноваха" та отримання експертного висновку</t>
  </si>
  <si>
    <t xml:space="preserve">Усього </t>
  </si>
  <si>
    <r>
      <t>Код ТПКВКМБ /
ТКВКБМС</t>
    </r>
    <r>
      <rPr>
        <vertAlign val="superscript"/>
        <sz val="10"/>
        <rFont val="Times New Roman"/>
        <family val="1"/>
        <charset val="204"/>
      </rPr>
      <t>3</t>
    </r>
  </si>
  <si>
    <r>
      <t>Код ФКВКБ</t>
    </r>
    <r>
      <rPr>
        <vertAlign val="superscript"/>
        <sz val="10"/>
        <rFont val="Times New Roman"/>
        <family val="1"/>
        <charset val="204"/>
      </rPr>
      <t>4</t>
    </r>
  </si>
  <si>
    <r>
      <t>Строк реалізації об</t>
    </r>
    <r>
      <rPr>
        <sz val="11"/>
        <rFont val="Arial Cyr"/>
        <charset val="204"/>
      </rPr>
      <t>’</t>
    </r>
    <r>
      <rPr>
        <sz val="11"/>
        <rFont val="Times New Roman"/>
        <family val="1"/>
        <charset val="204"/>
      </rPr>
      <t>єкта (рік початку і завершення)</t>
    </r>
  </si>
  <si>
    <r>
      <t>Загальна вартість об</t>
    </r>
    <r>
      <rPr>
        <sz val="11"/>
        <rFont val="Arial Cyr"/>
        <charset val="204"/>
      </rPr>
      <t>’</t>
    </r>
    <r>
      <rPr>
        <sz val="11"/>
        <rFont val="Times New Roman"/>
        <family val="1"/>
        <charset val="204"/>
      </rPr>
      <t>єкта, гривень</t>
    </r>
  </si>
  <si>
    <t>Код  Програмної класифікації видатків та кредитування місцевих бюджетів</t>
  </si>
  <si>
    <t>(грн)</t>
  </si>
  <si>
    <t>Трансферти іншим бюджетам</t>
  </si>
  <si>
    <t>Джерела фінансування Волноваського міського  бюджету  на 2019 рік</t>
  </si>
  <si>
    <r>
      <t>Розподіл витрат міського бюджету на реалізацію місцевих програм  у  2019 році</t>
    </r>
    <r>
      <rPr>
        <b/>
        <sz val="14"/>
        <rFont val="Times New Roman"/>
        <family val="1"/>
        <charset val="204"/>
      </rPr>
      <t xml:space="preserve">
</t>
    </r>
  </si>
  <si>
    <t>Найменування головного розпорядника коштів місцевого бюджету, 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</si>
  <si>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Дата та номер документа, яким затверджено місцеву регіональну програму</t>
  </si>
  <si>
    <t>рішення міської ради</t>
  </si>
  <si>
    <t xml:space="preserve">Програма соціального захисту населення на 2019 рік </t>
  </si>
  <si>
    <t>Програма сприяння діяльності співвласників багатоквартирних будинків на території м. Волноваха на 2019 рік</t>
  </si>
  <si>
    <t xml:space="preserve">Программа розвитку фізичної культури та спорту в м. Волноваха на 2019 рік </t>
  </si>
  <si>
    <t xml:space="preserve">Програма забезпечення мінімально достатнього рівня безпеки населення і території м. Волноваха  від  надзвичайних ситуацій техногенного та природного характеру на 2019 рік </t>
  </si>
  <si>
    <t xml:space="preserve">Програма охорони навколишнього природного середовища м. Волноваха на 2019 рік </t>
  </si>
  <si>
    <t xml:space="preserve">  Додаток № 6
  до рішення  міської  ради
  від ________ №6/____- </t>
  </si>
  <si>
    <t>від________6/__</t>
  </si>
  <si>
    <t xml:space="preserve">Програма "Земельна реформа м. Волноваха на 2019 рік" </t>
  </si>
  <si>
    <t xml:space="preserve">Программа  планування та забудова територій м. Волноваха на 2019 рік </t>
  </si>
  <si>
    <t xml:space="preserve">Програма з охорони та раціонального використання земель м. Волноваха на 2019 рік </t>
  </si>
  <si>
    <t>Програма розвитку культури м. Волноваха на 2019 рік</t>
  </si>
  <si>
    <t>Програма розвитку житлово-комунального господарства м. Волноваха на 2019 рік</t>
  </si>
  <si>
    <t>Код ФКВКБ</t>
  </si>
  <si>
    <t>Код ТПКВКМБ /
ТКВКБМС</t>
  </si>
  <si>
    <t>Усього доходів</t>
  </si>
  <si>
    <t xml:space="preserve">                          Додаток № 1
                          до рішення міської ради
                          від ________ № 6/____-</t>
  </si>
  <si>
    <t xml:space="preserve">                                                  Додаток № 2
                                                  до рішення міської  ради
                                                  від ________ №6/____- </t>
  </si>
  <si>
    <t xml:space="preserve">              Додаток № 3
              до рішення міської ради
              від _______ № 6/____- </t>
  </si>
  <si>
    <t xml:space="preserve"> Додаток № 4
 до рішення міської ради
 від _______ № 6/____- </t>
  </si>
  <si>
    <t xml:space="preserve">                    Додаток № 5
                                     до рішення міської  ради
                                         від  ___________ № 6/____-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</si>
</sst>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2" formatCode="#,##0.0"/>
  </numFmts>
  <fonts count="7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b/>
      <sz val="1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 CYR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 CYR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b/>
      <sz val="12"/>
      <name val="Times New Roman CYR"/>
    </font>
    <font>
      <vertAlign val="superscript"/>
      <sz val="8"/>
      <name val="Times New Roman"/>
      <family val="1"/>
      <charset val="204"/>
    </font>
    <font>
      <strike/>
      <vertAlign val="superscript"/>
      <sz val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b/>
      <vertAlign val="superscript"/>
      <sz val="16"/>
      <name val="Arial Cyr"/>
      <charset val="204"/>
    </font>
    <font>
      <vertAlign val="superscript"/>
      <sz val="10"/>
      <name val="Times New Roman"/>
      <family val="1"/>
      <charset val="204"/>
    </font>
    <font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26" fillId="0" borderId="0"/>
    <xf numFmtId="0" fontId="27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7" fillId="7" borderId="1" applyNumberFormat="0" applyAlignment="0" applyProtection="0"/>
    <xf numFmtId="0" fontId="8" fillId="22" borderId="2" applyNumberFormat="0" applyAlignment="0" applyProtection="0"/>
    <xf numFmtId="0" fontId="16" fillId="22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>
      <alignment vertical="top"/>
    </xf>
    <xf numFmtId="0" fontId="12" fillId="0" borderId="3" applyNumberFormat="0" applyFill="0" applyAlignment="0" applyProtection="0"/>
    <xf numFmtId="0" fontId="10" fillId="23" borderId="4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26" fillId="0" borderId="0"/>
    <xf numFmtId="0" fontId="6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4" fillId="10" borderId="5" applyNumberFormat="0" applyFont="0" applyAlignment="0" applyProtection="0"/>
    <xf numFmtId="0" fontId="19" fillId="0" borderId="6" applyNumberFormat="0" applyFill="0" applyAlignment="0" applyProtection="0"/>
    <xf numFmtId="0" fontId="25" fillId="0" borderId="0"/>
    <xf numFmtId="0" fontId="9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4" fillId="25" borderId="0" applyNumberFormat="0" applyBorder="0" applyAlignment="0" applyProtection="0"/>
    <xf numFmtId="0" fontId="74" fillId="31" borderId="0" applyNumberFormat="0" applyBorder="0" applyAlignment="0" applyProtection="0"/>
    <xf numFmtId="0" fontId="75" fillId="37" borderId="0" applyNumberFormat="0" applyBorder="0" applyAlignment="0" applyProtection="0"/>
    <xf numFmtId="0" fontId="74" fillId="26" borderId="0" applyNumberFormat="0" applyBorder="0" applyAlignment="0" applyProtection="0"/>
    <xf numFmtId="0" fontId="74" fillId="32" borderId="0" applyNumberFormat="0" applyBorder="0" applyAlignment="0" applyProtection="0"/>
    <xf numFmtId="0" fontId="75" fillId="38" borderId="0" applyNumberFormat="0" applyBorder="0" applyAlignment="0" applyProtection="0"/>
    <xf numFmtId="0" fontId="74" fillId="27" borderId="0" applyNumberFormat="0" applyBorder="0" applyAlignment="0" applyProtection="0"/>
    <xf numFmtId="0" fontId="74" fillId="33" borderId="0" applyNumberFormat="0" applyBorder="0" applyAlignment="0" applyProtection="0"/>
    <xf numFmtId="0" fontId="75" fillId="39" borderId="0" applyNumberFormat="0" applyBorder="0" applyAlignment="0" applyProtection="0"/>
    <xf numFmtId="0" fontId="74" fillId="28" borderId="0" applyNumberFormat="0" applyBorder="0" applyAlignment="0" applyProtection="0"/>
    <xf numFmtId="0" fontId="74" fillId="34" borderId="0" applyNumberFormat="0" applyBorder="0" applyAlignment="0" applyProtection="0"/>
    <xf numFmtId="0" fontId="75" fillId="40" borderId="0" applyNumberFormat="0" applyBorder="0" applyAlignment="0" applyProtection="0"/>
    <xf numFmtId="0" fontId="74" fillId="29" borderId="0" applyNumberFormat="0" applyBorder="0" applyAlignment="0" applyProtection="0"/>
    <xf numFmtId="0" fontId="74" fillId="35" borderId="0" applyNumberFormat="0" applyBorder="0" applyAlignment="0" applyProtection="0"/>
    <xf numFmtId="0" fontId="75" fillId="41" borderId="0" applyNumberFormat="0" applyBorder="0" applyAlignment="0" applyProtection="0"/>
    <xf numFmtId="0" fontId="74" fillId="30" borderId="0" applyNumberFormat="0" applyBorder="0" applyAlignment="0" applyProtection="0"/>
    <xf numFmtId="0" fontId="74" fillId="36" borderId="0" applyNumberFormat="0" applyBorder="0" applyAlignment="0" applyProtection="0"/>
    <xf numFmtId="0" fontId="75" fillId="42" borderId="0" applyNumberFormat="0" applyBorder="0" applyAlignment="0" applyProtection="0"/>
  </cellStyleXfs>
  <cellXfs count="276">
    <xf numFmtId="0" fontId="0" fillId="0" borderId="0" xfId="0"/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0" fontId="0" fillId="0" borderId="0" xfId="0" applyFill="1"/>
    <xf numFmtId="0" fontId="15" fillId="0" borderId="0" xfId="0" applyFont="1" applyFill="1"/>
    <xf numFmtId="0" fontId="15" fillId="0" borderId="0" xfId="0" applyNumberFormat="1" applyFont="1" applyFill="1" applyAlignment="1" applyProtection="1"/>
    <xf numFmtId="0" fontId="15" fillId="0" borderId="7" xfId="0" applyFont="1" applyFill="1" applyBorder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15" fillId="0" borderId="0" xfId="0" applyFont="1" applyFill="1" applyAlignment="1">
      <alignment horizontal="center"/>
    </xf>
    <xf numFmtId="0" fontId="4" fillId="0" borderId="7" xfId="0" applyNumberFormat="1" applyFont="1" applyFill="1" applyBorder="1" applyAlignment="1" applyProtection="1">
      <alignment horizontal="center" vertical="top"/>
    </xf>
    <xf numFmtId="0" fontId="32" fillId="0" borderId="8" xfId="20" applyFont="1" applyBorder="1" applyAlignment="1">
      <alignment horizontal="right"/>
    </xf>
    <xf numFmtId="0" fontId="32" fillId="0" borderId="8" xfId="20" applyFont="1" applyBorder="1" applyAlignment="1">
      <alignment horizontal="right" wrapText="1"/>
    </xf>
    <xf numFmtId="0" fontId="3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right"/>
    </xf>
    <xf numFmtId="0" fontId="0" fillId="0" borderId="0" xfId="0" applyFont="1"/>
    <xf numFmtId="0" fontId="22" fillId="0" borderId="8" xfId="0" applyFont="1" applyBorder="1"/>
    <xf numFmtId="0" fontId="35" fillId="0" borderId="0" xfId="0" applyFont="1" applyBorder="1" applyAlignment="1">
      <alignment horizontal="right"/>
    </xf>
    <xf numFmtId="0" fontId="0" fillId="24" borderId="0" xfId="0" applyFont="1" applyFill="1"/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 wrapText="1"/>
    </xf>
    <xf numFmtId="0" fontId="39" fillId="0" borderId="8" xfId="0" applyFont="1" applyBorder="1" applyAlignment="1">
      <alignment horizontal="right"/>
    </xf>
    <xf numFmtId="0" fontId="41" fillId="0" borderId="8" xfId="0" applyFont="1" applyBorder="1" applyAlignment="1">
      <alignment horizontal="right"/>
    </xf>
    <xf numFmtId="0" fontId="22" fillId="0" borderId="0" xfId="0" applyFont="1"/>
    <xf numFmtId="0" fontId="0" fillId="0" borderId="0" xfId="0" applyFont="1" applyBorder="1"/>
    <xf numFmtId="2" fontId="0" fillId="0" borderId="0" xfId="0" applyNumberFormat="1" applyFont="1"/>
    <xf numFmtId="2" fontId="35" fillId="0" borderId="0" xfId="0" applyNumberFormat="1" applyFont="1" applyBorder="1" applyAlignment="1">
      <alignment horizontal="right"/>
    </xf>
    <xf numFmtId="2" fontId="0" fillId="0" borderId="0" xfId="0" applyNumberFormat="1" applyFont="1" applyBorder="1"/>
    <xf numFmtId="0" fontId="36" fillId="0" borderId="9" xfId="0" applyFont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21" fillId="0" borderId="0" xfId="0" applyNumberFormat="1" applyFont="1" applyFill="1" applyAlignment="1" applyProtection="1"/>
    <xf numFmtId="0" fontId="21" fillId="0" borderId="0" xfId="0" applyFont="1" applyFill="1"/>
    <xf numFmtId="0" fontId="0" fillId="0" borderId="0" xfId="0" applyFont="1" applyFill="1" applyAlignment="1" applyProtection="1"/>
    <xf numFmtId="0" fontId="1" fillId="0" borderId="0" xfId="0" applyNumberFormat="1" applyFont="1" applyFill="1" applyAlignment="1" applyProtection="1">
      <alignment vertical="top"/>
    </xf>
    <xf numFmtId="0" fontId="0" fillId="0" borderId="0" xfId="0" applyFill="1" applyAlignment="1">
      <alignment vertical="top"/>
    </xf>
    <xf numFmtId="0" fontId="22" fillId="0" borderId="0" xfId="0" applyNumberFormat="1" applyFont="1" applyFill="1" applyAlignment="1" applyProtection="1">
      <alignment vertical="top"/>
    </xf>
    <xf numFmtId="0" fontId="22" fillId="0" borderId="0" xfId="0" applyFont="1" applyFill="1" applyAlignment="1">
      <alignment vertical="top"/>
    </xf>
    <xf numFmtId="0" fontId="1" fillId="0" borderId="0" xfId="0" applyFont="1" applyFill="1"/>
    <xf numFmtId="0" fontId="48" fillId="0" borderId="0" xfId="0" applyFont="1"/>
    <xf numFmtId="0" fontId="32" fillId="0" borderId="10" xfId="20" applyFont="1" applyBorder="1" applyAlignment="1">
      <alignment horizontal="center"/>
    </xf>
    <xf numFmtId="0" fontId="40" fillId="0" borderId="8" xfId="0" applyFont="1" applyBorder="1" applyAlignment="1">
      <alignment vertical="center" wrapText="1"/>
    </xf>
    <xf numFmtId="49" fontId="31" fillId="24" borderId="8" xfId="0" applyNumberFormat="1" applyFont="1" applyFill="1" applyBorder="1" applyAlignment="1">
      <alignment horizontal="right" wrapText="1"/>
    </xf>
    <xf numFmtId="0" fontId="0" fillId="24" borderId="0" xfId="0" applyFont="1" applyFill="1" applyBorder="1"/>
    <xf numFmtId="0" fontId="46" fillId="0" borderId="8" xfId="0" applyNumberFormat="1" applyFont="1" applyFill="1" applyBorder="1" applyAlignment="1" applyProtection="1">
      <alignment horizontal="center" vertical="center" wrapText="1"/>
    </xf>
    <xf numFmtId="0" fontId="46" fillId="0" borderId="8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22" fillId="0" borderId="0" xfId="0" applyNumberFormat="1" applyFont="1" applyFill="1" applyAlignment="1" applyProtection="1">
      <alignment wrapText="1"/>
    </xf>
    <xf numFmtId="0" fontId="22" fillId="0" borderId="0" xfId="0" applyFont="1" applyFill="1" applyAlignment="1">
      <alignment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34" fillId="0" borderId="8" xfId="0" applyNumberFormat="1" applyFont="1" applyFill="1" applyBorder="1" applyAlignment="1" applyProtection="1">
      <alignment horizontal="center" vertical="center" wrapText="1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Alignment="1" applyProtection="1">
      <alignment wrapText="1"/>
    </xf>
    <xf numFmtId="0" fontId="34" fillId="0" borderId="0" xfId="0" applyFont="1" applyFill="1" applyAlignment="1">
      <alignment wrapText="1"/>
    </xf>
    <xf numFmtId="0" fontId="46" fillId="0" borderId="8" xfId="0" applyNumberFormat="1" applyFont="1" applyFill="1" applyBorder="1" applyAlignment="1" applyProtection="1">
      <alignment vertical="center"/>
    </xf>
    <xf numFmtId="0" fontId="23" fillId="0" borderId="8" xfId="0" applyNumberFormat="1" applyFont="1" applyFill="1" applyBorder="1" applyAlignment="1" applyProtection="1">
      <alignment vertical="center"/>
    </xf>
    <xf numFmtId="0" fontId="32" fillId="0" borderId="8" xfId="0" applyNumberFormat="1" applyFont="1" applyFill="1" applyBorder="1" applyAlignment="1" applyProtection="1">
      <alignment horizontal="left" vertical="top"/>
    </xf>
    <xf numFmtId="0" fontId="53" fillId="0" borderId="8" xfId="0" applyNumberFormat="1" applyFont="1" applyFill="1" applyBorder="1" applyAlignment="1" applyProtection="1">
      <alignment horizontal="left" vertical="top"/>
    </xf>
    <xf numFmtId="0" fontId="53" fillId="0" borderId="8" xfId="0" applyNumberFormat="1" applyFont="1" applyFill="1" applyBorder="1" applyAlignment="1" applyProtection="1">
      <alignment vertical="top" wrapText="1"/>
    </xf>
    <xf numFmtId="0" fontId="34" fillId="0" borderId="8" xfId="0" applyNumberFormat="1" applyFont="1" applyFill="1" applyBorder="1" applyAlignment="1" applyProtection="1">
      <alignment horizontal="left" vertical="top"/>
    </xf>
    <xf numFmtId="0" fontId="34" fillId="0" borderId="8" xfId="0" applyNumberFormat="1" applyFont="1" applyFill="1" applyBorder="1" applyAlignment="1" applyProtection="1">
      <alignment vertical="top" wrapText="1"/>
    </xf>
    <xf numFmtId="0" fontId="2" fillId="0" borderId="7" xfId="0" applyNumberFormat="1" applyFont="1" applyFill="1" applyBorder="1" applyAlignment="1" applyProtection="1">
      <alignment vertical="center"/>
    </xf>
    <xf numFmtId="0" fontId="32" fillId="0" borderId="8" xfId="0" applyNumberFormat="1" applyFont="1" applyFill="1" applyBorder="1" applyAlignment="1" applyProtection="1">
      <alignment vertical="top" wrapText="1"/>
    </xf>
    <xf numFmtId="0" fontId="54" fillId="0" borderId="7" xfId="0" applyNumberFormat="1" applyFont="1" applyFill="1" applyBorder="1" applyAlignment="1" applyProtection="1">
      <alignment horizontal="right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justify" vertical="center" wrapText="1"/>
    </xf>
    <xf numFmtId="192" fontId="49" fillId="0" borderId="8" xfId="49" applyNumberFormat="1" applyFont="1" applyBorder="1" applyAlignment="1">
      <alignment vertical="center"/>
    </xf>
    <xf numFmtId="192" fontId="49" fillId="0" borderId="8" xfId="49" applyNumberFormat="1" applyFont="1" applyBorder="1">
      <alignment vertical="top"/>
    </xf>
    <xf numFmtId="0" fontId="34" fillId="0" borderId="8" xfId="0" applyFont="1" applyBorder="1" applyAlignment="1">
      <alignment horizontal="center" vertical="center" wrapText="1"/>
    </xf>
    <xf numFmtId="192" fontId="50" fillId="0" borderId="8" xfId="49" applyNumberFormat="1" applyFont="1" applyBorder="1">
      <alignment vertical="top"/>
    </xf>
    <xf numFmtId="192" fontId="43" fillId="0" borderId="8" xfId="0" applyNumberFormat="1" applyFont="1" applyBorder="1" applyAlignment="1">
      <alignment vertical="justify"/>
    </xf>
    <xf numFmtId="0" fontId="22" fillId="0" borderId="0" xfId="0" applyNumberFormat="1" applyFont="1" applyFill="1" applyAlignment="1" applyProtection="1"/>
    <xf numFmtId="0" fontId="22" fillId="0" borderId="7" xfId="0" applyFont="1" applyFill="1" applyBorder="1" applyAlignment="1">
      <alignment horizontal="center"/>
    </xf>
    <xf numFmtId="49" fontId="32" fillId="0" borderId="8" xfId="0" applyNumberFormat="1" applyFont="1" applyBorder="1" applyAlignment="1">
      <alignment horizontal="center" vertical="center" wrapText="1"/>
    </xf>
    <xf numFmtId="49" fontId="34" fillId="0" borderId="8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58" fillId="0" borderId="8" xfId="0" applyFont="1" applyBorder="1" applyAlignment="1">
      <alignment horizontal="right"/>
    </xf>
    <xf numFmtId="0" fontId="23" fillId="0" borderId="8" xfId="20" applyFont="1" applyBorder="1" applyAlignment="1">
      <alignment horizontal="right"/>
    </xf>
    <xf numFmtId="0" fontId="23" fillId="0" borderId="10" xfId="20" applyFont="1" applyBorder="1" applyAlignment="1">
      <alignment horizontal="center"/>
    </xf>
    <xf numFmtId="0" fontId="29" fillId="0" borderId="0" xfId="0" applyFont="1"/>
    <xf numFmtId="0" fontId="44" fillId="0" borderId="8" xfId="0" applyFont="1" applyBorder="1" applyAlignment="1">
      <alignment wrapText="1"/>
    </xf>
    <xf numFmtId="0" fontId="31" fillId="0" borderId="8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3" fillId="0" borderId="8" xfId="0" applyNumberFormat="1" applyFont="1" applyFill="1" applyBorder="1" applyAlignment="1" applyProtection="1">
      <alignment vertical="center" wrapText="1"/>
    </xf>
    <xf numFmtId="0" fontId="22" fillId="0" borderId="0" xfId="0" applyFont="1" applyFill="1"/>
    <xf numFmtId="0" fontId="32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15" fillId="24" borderId="0" xfId="0" applyNumberFormat="1" applyFont="1" applyFill="1" applyAlignment="1" applyProtection="1"/>
    <xf numFmtId="0" fontId="15" fillId="24" borderId="0" xfId="0" applyFont="1" applyFill="1"/>
    <xf numFmtId="0" fontId="22" fillId="24" borderId="8" xfId="0" applyNumberFormat="1" applyFont="1" applyFill="1" applyBorder="1" applyAlignment="1" applyProtection="1">
      <alignment horizontal="center" vertical="center" wrapText="1"/>
    </xf>
    <xf numFmtId="49" fontId="32" fillId="24" borderId="8" xfId="0" applyNumberFormat="1" applyFont="1" applyFill="1" applyBorder="1" applyAlignment="1">
      <alignment horizontal="center" vertical="center" wrapText="1"/>
    </xf>
    <xf numFmtId="0" fontId="32" fillId="24" borderId="8" xfId="0" applyFont="1" applyFill="1" applyBorder="1" applyAlignment="1">
      <alignment horizontal="justify" vertical="center" wrapText="1"/>
    </xf>
    <xf numFmtId="0" fontId="15" fillId="24" borderId="0" xfId="0" applyFont="1" applyFill="1" applyAlignment="1">
      <alignment vertical="center"/>
    </xf>
    <xf numFmtId="0" fontId="34" fillId="24" borderId="8" xfId="0" applyFont="1" applyFill="1" applyBorder="1" applyAlignment="1">
      <alignment vertical="center" wrapText="1"/>
    </xf>
    <xf numFmtId="0" fontId="56" fillId="0" borderId="8" xfId="0" applyNumberFormat="1" applyFont="1" applyFill="1" applyBorder="1" applyAlignment="1" applyProtection="1">
      <alignment horizontal="center" vertical="center" wrapText="1"/>
    </xf>
    <xf numFmtId="0" fontId="56" fillId="0" borderId="8" xfId="0" applyNumberFormat="1" applyFont="1" applyFill="1" applyBorder="1" applyAlignment="1" applyProtection="1">
      <alignment vertical="center" wrapText="1"/>
    </xf>
    <xf numFmtId="0" fontId="21" fillId="0" borderId="8" xfId="0" applyNumberFormat="1" applyFont="1" applyFill="1" applyBorder="1" applyAlignment="1" applyProtection="1">
      <alignment vertical="center" wrapText="1"/>
    </xf>
    <xf numFmtId="0" fontId="32" fillId="0" borderId="8" xfId="0" applyNumberFormat="1" applyFont="1" applyFill="1" applyBorder="1" applyAlignment="1" applyProtection="1">
      <alignment vertical="center" wrapText="1"/>
    </xf>
    <xf numFmtId="0" fontId="53" fillId="0" borderId="8" xfId="0" applyNumberFormat="1" applyFont="1" applyFill="1" applyBorder="1" applyAlignment="1" applyProtection="1">
      <alignment horizontal="center" vertical="center" wrapText="1"/>
    </xf>
    <xf numFmtId="0" fontId="63" fillId="0" borderId="8" xfId="0" applyNumberFormat="1" applyFont="1" applyFill="1" applyBorder="1" applyAlignment="1" applyProtection="1">
      <alignment vertical="center" wrapText="1"/>
    </xf>
    <xf numFmtId="0" fontId="21" fillId="0" borderId="8" xfId="0" applyFont="1" applyBorder="1" applyAlignment="1">
      <alignment wrapText="1"/>
    </xf>
    <xf numFmtId="0" fontId="21" fillId="0" borderId="8" xfId="0" applyFont="1" applyBorder="1"/>
    <xf numFmtId="0" fontId="63" fillId="0" borderId="8" xfId="0" applyFont="1" applyBorder="1"/>
    <xf numFmtId="3" fontId="32" fillId="0" borderId="8" xfId="0" applyNumberFormat="1" applyFont="1" applyFill="1" applyBorder="1" applyAlignment="1" applyProtection="1">
      <alignment horizontal="right" vertical="center" wrapText="1"/>
    </xf>
    <xf numFmtId="3" fontId="47" fillId="0" borderId="8" xfId="0" applyNumberFormat="1" applyFont="1" applyBorder="1" applyAlignment="1">
      <alignment vertical="center" wrapText="1"/>
    </xf>
    <xf numFmtId="3" fontId="34" fillId="0" borderId="8" xfId="0" applyNumberFormat="1" applyFont="1" applyFill="1" applyBorder="1" applyAlignment="1" applyProtection="1">
      <alignment horizontal="right" vertical="center" wrapText="1"/>
    </xf>
    <xf numFmtId="3" fontId="42" fillId="0" borderId="8" xfId="0" applyNumberFormat="1" applyFont="1" applyBorder="1" applyAlignment="1">
      <alignment vertical="center" wrapText="1"/>
    </xf>
    <xf numFmtId="3" fontId="56" fillId="0" borderId="8" xfId="0" applyNumberFormat="1" applyFont="1" applyFill="1" applyBorder="1" applyAlignment="1" applyProtection="1">
      <alignment horizontal="right" vertical="center" wrapText="1"/>
    </xf>
    <xf numFmtId="3" fontId="62" fillId="0" borderId="8" xfId="0" applyNumberFormat="1" applyFont="1" applyBorder="1" applyAlignment="1">
      <alignment vertical="center" wrapText="1"/>
    </xf>
    <xf numFmtId="3" fontId="49" fillId="0" borderId="8" xfId="0" applyNumberFormat="1" applyFont="1" applyBorder="1" applyAlignment="1">
      <alignment vertical="center" wrapText="1"/>
    </xf>
    <xf numFmtId="3" fontId="1" fillId="0" borderId="8" xfId="0" applyNumberFormat="1" applyFont="1" applyFill="1" applyBorder="1" applyAlignment="1" applyProtection="1">
      <alignment horizontal="right" vertical="center" wrapText="1"/>
    </xf>
    <xf numFmtId="3" fontId="65" fillId="0" borderId="8" xfId="0" applyNumberFormat="1" applyFont="1" applyFill="1" applyBorder="1" applyAlignment="1" applyProtection="1">
      <alignment horizontal="right" vertical="center" wrapText="1"/>
    </xf>
    <xf numFmtId="3" fontId="51" fillId="0" borderId="8" xfId="0" applyNumberFormat="1" applyFont="1" applyBorder="1" applyAlignment="1">
      <alignment vertical="center" wrapText="1"/>
    </xf>
    <xf numFmtId="3" fontId="49" fillId="24" borderId="8" xfId="49" applyNumberFormat="1" applyFont="1" applyFill="1" applyBorder="1">
      <alignment vertical="top"/>
    </xf>
    <xf numFmtId="3" fontId="15" fillId="24" borderId="0" xfId="0" applyNumberFormat="1" applyFont="1" applyFill="1"/>
    <xf numFmtId="3" fontId="49" fillId="24" borderId="8" xfId="49" applyNumberFormat="1" applyFont="1" applyFill="1" applyBorder="1" applyAlignment="1">
      <alignment vertical="center"/>
    </xf>
    <xf numFmtId="0" fontId="44" fillId="0" borderId="0" xfId="0" applyFont="1"/>
    <xf numFmtId="0" fontId="44" fillId="24" borderId="0" xfId="0" applyFont="1" applyFill="1"/>
    <xf numFmtId="3" fontId="50" fillId="0" borderId="8" xfId="49" applyNumberFormat="1" applyFont="1" applyBorder="1">
      <alignment vertical="top"/>
    </xf>
    <xf numFmtId="0" fontId="34" fillId="24" borderId="8" xfId="0" applyFont="1" applyFill="1" applyBorder="1" applyAlignment="1">
      <alignment horizontal="justify" vertical="center" wrapText="1"/>
    </xf>
    <xf numFmtId="192" fontId="50" fillId="0" borderId="8" xfId="49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49" fontId="44" fillId="24" borderId="8" xfId="0" applyNumberFormat="1" applyFont="1" applyFill="1" applyBorder="1" applyAlignment="1">
      <alignment wrapText="1"/>
    </xf>
    <xf numFmtId="49" fontId="34" fillId="0" borderId="8" xfId="0" applyNumberFormat="1" applyFont="1" applyFill="1" applyBorder="1" applyAlignment="1">
      <alignment horizontal="center" vertical="center" wrapText="1"/>
    </xf>
    <xf numFmtId="192" fontId="43" fillId="0" borderId="8" xfId="0" applyNumberFormat="1" applyFont="1" applyBorder="1" applyAlignment="1">
      <alignment vertical="justify" wrapText="1"/>
    </xf>
    <xf numFmtId="3" fontId="49" fillId="0" borderId="8" xfId="0" applyNumberFormat="1" applyFont="1" applyBorder="1" applyAlignment="1">
      <alignment vertical="justify"/>
    </xf>
    <xf numFmtId="0" fontId="20" fillId="0" borderId="12" xfId="0" applyNumberFormat="1" applyFont="1" applyFill="1" applyBorder="1" applyAlignment="1" applyProtection="1">
      <alignment vertical="center" wrapText="1"/>
    </xf>
    <xf numFmtId="49" fontId="44" fillId="24" borderId="8" xfId="0" applyNumberFormat="1" applyFont="1" applyFill="1" applyBorder="1" applyAlignment="1">
      <alignment horizontal="right" wrapText="1"/>
    </xf>
    <xf numFmtId="0" fontId="44" fillId="0" borderId="0" xfId="0" applyNumberFormat="1" applyFont="1" applyFill="1" applyAlignment="1" applyProtection="1"/>
    <xf numFmtId="3" fontId="47" fillId="0" borderId="8" xfId="0" applyNumberFormat="1" applyFont="1" applyBorder="1" applyAlignment="1">
      <alignment vertical="center"/>
    </xf>
    <xf numFmtId="3" fontId="47" fillId="0" borderId="8" xfId="0" applyNumberFormat="1" applyFont="1" applyBorder="1" applyAlignment="1">
      <alignment vertical="top" wrapText="1"/>
    </xf>
    <xf numFmtId="3" fontId="55" fillId="0" borderId="8" xfId="0" applyNumberFormat="1" applyFont="1" applyBorder="1" applyAlignment="1">
      <alignment vertical="top" wrapText="1"/>
    </xf>
    <xf numFmtId="3" fontId="34" fillId="0" borderId="8" xfId="0" applyNumberFormat="1" applyFont="1" applyFill="1" applyBorder="1" applyAlignment="1" applyProtection="1">
      <alignment vertical="top"/>
    </xf>
    <xf numFmtId="3" fontId="46" fillId="0" borderId="8" xfId="0" applyNumberFormat="1" applyFont="1" applyFill="1" applyBorder="1" applyAlignment="1" applyProtection="1">
      <alignment horizontal="right" vertical="center"/>
    </xf>
    <xf numFmtId="3" fontId="42" fillId="0" borderId="8" xfId="0" applyNumberFormat="1" applyFont="1" applyBorder="1" applyAlignment="1">
      <alignment vertical="top" wrapText="1"/>
    </xf>
    <xf numFmtId="3" fontId="34" fillId="0" borderId="8" xfId="0" applyNumberFormat="1" applyFont="1" applyFill="1" applyBorder="1" applyAlignment="1" applyProtection="1">
      <alignment horizontal="right" vertical="center"/>
    </xf>
    <xf numFmtId="3" fontId="50" fillId="0" borderId="8" xfId="49" applyNumberFormat="1" applyFont="1" applyFill="1" applyBorder="1">
      <alignment vertical="top"/>
    </xf>
    <xf numFmtId="3" fontId="49" fillId="0" borderId="8" xfId="49" applyNumberFormat="1" applyFont="1" applyBorder="1" applyAlignment="1">
      <alignment vertical="center"/>
    </xf>
    <xf numFmtId="3" fontId="49" fillId="0" borderId="8" xfId="49" applyNumberFormat="1" applyFont="1" applyBorder="1">
      <alignment vertical="top"/>
    </xf>
    <xf numFmtId="3" fontId="49" fillId="0" borderId="8" xfId="49" applyNumberFormat="1" applyFont="1" applyFill="1" applyBorder="1">
      <alignment vertical="top"/>
    </xf>
    <xf numFmtId="49" fontId="4" fillId="24" borderId="8" xfId="0" applyNumberFormat="1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3" fontId="15" fillId="0" borderId="0" xfId="0" applyNumberFormat="1" applyFont="1" applyFill="1" applyAlignment="1" applyProtection="1"/>
    <xf numFmtId="0" fontId="1" fillId="0" borderId="8" xfId="0" applyFont="1" applyBorder="1" applyAlignment="1">
      <alignment vertical="center" wrapText="1"/>
    </xf>
    <xf numFmtId="192" fontId="50" fillId="0" borderId="8" xfId="49" applyNumberFormat="1" applyFont="1" applyBorder="1" applyAlignment="1">
      <alignment vertical="center" wrapText="1"/>
    </xf>
    <xf numFmtId="0" fontId="34" fillId="0" borderId="8" xfId="0" applyNumberFormat="1" applyFont="1" applyFill="1" applyBorder="1" applyAlignment="1" applyProtection="1">
      <alignment vertical="center" wrapText="1"/>
    </xf>
    <xf numFmtId="49" fontId="4" fillId="24" borderId="8" xfId="0" applyNumberFormat="1" applyFont="1" applyFill="1" applyBorder="1" applyAlignment="1">
      <alignment horizontal="right" wrapText="1"/>
    </xf>
    <xf numFmtId="3" fontId="50" fillId="0" borderId="8" xfId="49" applyNumberFormat="1" applyFont="1" applyBorder="1" applyAlignment="1">
      <alignment vertical="center"/>
    </xf>
    <xf numFmtId="3" fontId="50" fillId="0" borderId="8" xfId="49" applyNumberFormat="1" applyFont="1" applyFill="1" applyBorder="1" applyAlignment="1">
      <alignment vertical="center"/>
    </xf>
    <xf numFmtId="3" fontId="49" fillId="0" borderId="8" xfId="0" applyNumberFormat="1" applyFont="1" applyBorder="1" applyAlignment="1">
      <alignment vertical="center"/>
    </xf>
    <xf numFmtId="3" fontId="50" fillId="0" borderId="0" xfId="49" applyNumberFormat="1" applyFont="1" applyFill="1" applyBorder="1">
      <alignment vertical="top"/>
    </xf>
    <xf numFmtId="0" fontId="34" fillId="0" borderId="8" xfId="0" applyFont="1" applyBorder="1" applyAlignment="1">
      <alignment vertical="center" wrapText="1"/>
    </xf>
    <xf numFmtId="0" fontId="56" fillId="24" borderId="8" xfId="0" applyNumberFormat="1" applyFont="1" applyFill="1" applyBorder="1" applyAlignment="1" applyProtection="1">
      <alignment horizontal="center" vertical="center" wrapText="1"/>
    </xf>
    <xf numFmtId="3" fontId="56" fillId="24" borderId="8" xfId="0" applyNumberFormat="1" applyFont="1" applyFill="1" applyBorder="1" applyAlignment="1" applyProtection="1">
      <alignment horizontal="right" vertical="center" wrapText="1"/>
    </xf>
    <xf numFmtId="0" fontId="34" fillId="24" borderId="8" xfId="0" applyNumberFormat="1" applyFont="1" applyFill="1" applyBorder="1" applyAlignment="1" applyProtection="1">
      <alignment horizontal="center" vertical="center" wrapText="1"/>
    </xf>
    <xf numFmtId="3" fontId="34" fillId="24" borderId="8" xfId="0" applyNumberFormat="1" applyFont="1" applyFill="1" applyBorder="1" applyAlignment="1" applyProtection="1">
      <alignment horizontal="right" vertical="center" wrapText="1"/>
    </xf>
    <xf numFmtId="49" fontId="32" fillId="0" borderId="8" xfId="0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vertical="center" wrapText="1"/>
    </xf>
    <xf numFmtId="3" fontId="49" fillId="0" borderId="8" xfId="49" applyNumberFormat="1" applyFont="1" applyFill="1" applyBorder="1" applyAlignment="1">
      <alignment vertical="center"/>
    </xf>
    <xf numFmtId="0" fontId="34" fillId="0" borderId="8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justify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horizontal="justify" vertical="center" wrapText="1"/>
    </xf>
    <xf numFmtId="3" fontId="49" fillId="0" borderId="8" xfId="0" applyNumberFormat="1" applyFont="1" applyFill="1" applyBorder="1" applyAlignment="1">
      <alignment vertical="center"/>
    </xf>
    <xf numFmtId="0" fontId="29" fillId="24" borderId="8" xfId="0" applyFont="1" applyFill="1" applyBorder="1" applyAlignment="1">
      <alignment vertical="center"/>
    </xf>
    <xf numFmtId="0" fontId="68" fillId="24" borderId="8" xfId="0" applyFont="1" applyFill="1" applyBorder="1" applyAlignment="1">
      <alignment wrapText="1"/>
    </xf>
    <xf numFmtId="3" fontId="55" fillId="0" borderId="8" xfId="0" applyNumberFormat="1" applyFont="1" applyBorder="1" applyAlignment="1">
      <alignment horizontal="center" vertical="top" wrapText="1"/>
    </xf>
    <xf numFmtId="3" fontId="42" fillId="0" borderId="8" xfId="0" applyNumberFormat="1" applyFont="1" applyBorder="1" applyAlignment="1">
      <alignment horizontal="center" vertical="top" wrapText="1"/>
    </xf>
    <xf numFmtId="3" fontId="32" fillId="0" borderId="8" xfId="0" applyNumberFormat="1" applyFont="1" applyFill="1" applyBorder="1" applyAlignment="1" applyProtection="1">
      <alignment horizontal="center" vertical="center"/>
    </xf>
    <xf numFmtId="49" fontId="34" fillId="24" borderId="8" xfId="0" applyNumberFormat="1" applyFont="1" applyFill="1" applyBorder="1" applyAlignment="1">
      <alignment horizontal="center" vertical="center" wrapText="1"/>
    </xf>
    <xf numFmtId="0" fontId="34" fillId="24" borderId="8" xfId="0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 applyProtection="1">
      <alignment horizontal="right" vertical="center" wrapText="1"/>
    </xf>
    <xf numFmtId="0" fontId="34" fillId="0" borderId="0" xfId="0" applyFont="1" applyAlignment="1">
      <alignment wrapText="1"/>
    </xf>
    <xf numFmtId="0" fontId="32" fillId="0" borderId="10" xfId="0" applyFont="1" applyFill="1" applyBorder="1" applyAlignment="1">
      <alignment horizontal="center" vertical="center" wrapText="1"/>
    </xf>
    <xf numFmtId="49" fontId="34" fillId="0" borderId="11" xfId="0" applyNumberFormat="1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vertical="center" wrapText="1"/>
    </xf>
    <xf numFmtId="0" fontId="69" fillId="0" borderId="8" xfId="0" applyFont="1" applyBorder="1" applyAlignment="1">
      <alignment horizontal="center" wrapText="1"/>
    </xf>
    <xf numFmtId="0" fontId="32" fillId="0" borderId="8" xfId="0" applyFont="1" applyBorder="1" applyAlignment="1">
      <alignment horizontal="justify" wrapText="1"/>
    </xf>
    <xf numFmtId="49" fontId="34" fillId="24" borderId="10" xfId="0" applyNumberFormat="1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15" fillId="24" borderId="11" xfId="0" applyNumberFormat="1" applyFont="1" applyFill="1" applyBorder="1" applyAlignment="1" applyProtection="1"/>
    <xf numFmtId="0" fontId="15" fillId="24" borderId="8" xfId="0" applyNumberFormat="1" applyFont="1" applyFill="1" applyBorder="1" applyAlignment="1" applyProtection="1"/>
    <xf numFmtId="0" fontId="23" fillId="24" borderId="14" xfId="0" applyFont="1" applyFill="1" applyBorder="1" applyAlignment="1">
      <alignment vertical="center" wrapText="1"/>
    </xf>
    <xf numFmtId="0" fontId="23" fillId="24" borderId="15" xfId="0" applyFont="1" applyFill="1" applyBorder="1" applyAlignment="1">
      <alignment vertical="center" wrapText="1"/>
    </xf>
    <xf numFmtId="49" fontId="1" fillId="24" borderId="8" xfId="0" applyNumberFormat="1" applyFont="1" applyFill="1" applyBorder="1" applyAlignment="1" applyProtection="1">
      <alignment vertical="center"/>
    </xf>
    <xf numFmtId="49" fontId="15" fillId="24" borderId="8" xfId="0" applyNumberFormat="1" applyFont="1" applyFill="1" applyBorder="1" applyAlignment="1" applyProtection="1"/>
    <xf numFmtId="0" fontId="59" fillId="0" borderId="11" xfId="0" applyFont="1" applyBorder="1" applyAlignment="1">
      <alignment horizontal="center" vertical="center" wrapText="1"/>
    </xf>
    <xf numFmtId="0" fontId="23" fillId="24" borderId="0" xfId="0" applyFont="1" applyFill="1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5" fillId="0" borderId="8" xfId="0" applyNumberFormat="1" applyFont="1" applyFill="1" applyBorder="1" applyAlignment="1" applyProtection="1"/>
    <xf numFmtId="0" fontId="15" fillId="0" borderId="8" xfId="0" applyNumberFormat="1" applyFont="1" applyFill="1" applyBorder="1" applyAlignment="1" applyProtection="1">
      <alignment vertical="center"/>
    </xf>
    <xf numFmtId="0" fontId="15" fillId="0" borderId="8" xfId="0" applyNumberFormat="1" applyFont="1" applyFill="1" applyBorder="1" applyAlignment="1" applyProtection="1">
      <alignment wrapText="1"/>
    </xf>
    <xf numFmtId="49" fontId="15" fillId="0" borderId="8" xfId="0" applyNumberFormat="1" applyFont="1" applyFill="1" applyBorder="1" applyAlignment="1" applyProtection="1"/>
    <xf numFmtId="0" fontId="21" fillId="0" borderId="8" xfId="0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wrapText="1"/>
    </xf>
    <xf numFmtId="0" fontId="2" fillId="0" borderId="8" xfId="0" applyFont="1" applyBorder="1" applyAlignment="1">
      <alignment horizontal="center" vertical="center" wrapText="1"/>
    </xf>
    <xf numFmtId="49" fontId="44" fillId="24" borderId="11" xfId="0" applyNumberFormat="1" applyFont="1" applyFill="1" applyBorder="1" applyAlignment="1">
      <alignment horizontal="right" wrapText="1"/>
    </xf>
    <xf numFmtId="0" fontId="29" fillId="0" borderId="8" xfId="0" applyFont="1" applyBorder="1"/>
    <xf numFmtId="0" fontId="54" fillId="0" borderId="0" xfId="0" applyNumberFormat="1" applyFont="1" applyFill="1" applyBorder="1" applyAlignment="1" applyProtection="1">
      <alignment horizontal="right" vertical="center"/>
    </xf>
    <xf numFmtId="0" fontId="0" fillId="0" borderId="8" xfId="0" applyFont="1" applyBorder="1"/>
    <xf numFmtId="0" fontId="1" fillId="0" borderId="0" xfId="0" applyFont="1"/>
    <xf numFmtId="192" fontId="50" fillId="0" borderId="10" xfId="49" applyNumberFormat="1" applyFont="1" applyBorder="1" applyAlignment="1">
      <alignment vertical="top" wrapText="1"/>
    </xf>
    <xf numFmtId="192" fontId="50" fillId="24" borderId="10" xfId="49" applyNumberFormat="1" applyFont="1" applyFill="1" applyBorder="1" applyAlignment="1">
      <alignment horizontal="center" vertical="center" wrapText="1"/>
    </xf>
    <xf numFmtId="192" fontId="43" fillId="24" borderId="12" xfId="49" applyNumberFormat="1" applyFont="1" applyFill="1" applyBorder="1" applyAlignment="1">
      <alignment horizontal="left" vertical="center" wrapText="1"/>
    </xf>
    <xf numFmtId="192" fontId="43" fillId="24" borderId="17" xfId="49" applyNumberFormat="1" applyFont="1" applyFill="1" applyBorder="1" applyAlignment="1">
      <alignment horizontal="center" vertical="center" wrapText="1"/>
    </xf>
    <xf numFmtId="192" fontId="43" fillId="24" borderId="13" xfId="49" applyNumberFormat="1" applyFont="1" applyFill="1" applyBorder="1" applyAlignment="1">
      <alignment horizontal="center" vertical="top" wrapText="1"/>
    </xf>
    <xf numFmtId="192" fontId="50" fillId="24" borderId="18" xfId="49" applyNumberFormat="1" applyFont="1" applyFill="1" applyBorder="1" applyAlignment="1">
      <alignment vertical="top" wrapText="1"/>
    </xf>
    <xf numFmtId="192" fontId="43" fillId="0" borderId="10" xfId="0" applyNumberFormat="1" applyFont="1" applyBorder="1" applyAlignment="1">
      <alignment vertical="justify" wrapText="1"/>
    </xf>
    <xf numFmtId="192" fontId="50" fillId="0" borderId="8" xfId="49" applyNumberFormat="1" applyFont="1" applyBorder="1" applyAlignment="1">
      <alignment horizontal="center" vertical="top" wrapText="1"/>
    </xf>
    <xf numFmtId="3" fontId="50" fillId="0" borderId="16" xfId="49" applyNumberFormat="1" applyFont="1" applyFill="1" applyBorder="1">
      <alignment vertical="top"/>
    </xf>
    <xf numFmtId="49" fontId="15" fillId="0" borderId="8" xfId="0" applyNumberFormat="1" applyFont="1" applyFill="1" applyBorder="1" applyAlignment="1" applyProtection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192" fontId="50" fillId="0" borderId="8" xfId="49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wrapText="1"/>
    </xf>
    <xf numFmtId="0" fontId="23" fillId="0" borderId="8" xfId="0" applyFont="1" applyBorder="1" applyAlignment="1">
      <alignment vertical="center" wrapText="1"/>
    </xf>
    <xf numFmtId="0" fontId="34" fillId="0" borderId="0" xfId="0" applyNumberFormat="1" applyFont="1" applyFill="1" applyAlignment="1" applyProtection="1">
      <alignment horizontal="left" vertical="center" wrapText="1"/>
    </xf>
    <xf numFmtId="0" fontId="66" fillId="0" borderId="0" xfId="0" applyNumberFormat="1" applyFont="1" applyFill="1" applyAlignment="1" applyProtection="1">
      <alignment horizontal="left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3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15" fillId="24" borderId="8" xfId="0" applyNumberFormat="1" applyFont="1" applyFill="1" applyBorder="1" applyAlignment="1" applyProtection="1">
      <alignment horizontal="center" vertical="center" wrapText="1"/>
    </xf>
    <xf numFmtId="0" fontId="29" fillId="24" borderId="8" xfId="0" applyNumberFormat="1" applyFont="1" applyFill="1" applyBorder="1" applyAlignment="1" applyProtection="1">
      <alignment horizontal="center"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2" fillId="24" borderId="21" xfId="0" applyNumberFormat="1" applyFont="1" applyFill="1" applyBorder="1" applyAlignment="1" applyProtection="1">
      <alignment horizontal="center" vertical="center" wrapText="1"/>
    </xf>
    <xf numFmtId="0" fontId="54" fillId="24" borderId="22" xfId="0" applyNumberFormat="1" applyFont="1" applyFill="1" applyBorder="1" applyAlignment="1" applyProtection="1">
      <alignment horizontal="center" vertical="center" wrapText="1"/>
    </xf>
    <xf numFmtId="0" fontId="54" fillId="24" borderId="11" xfId="0" applyNumberFormat="1" applyFont="1" applyFill="1" applyBorder="1" applyAlignment="1" applyProtection="1">
      <alignment horizontal="center" vertical="center" wrapText="1"/>
    </xf>
    <xf numFmtId="0" fontId="3" fillId="24" borderId="8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Alignment="1" applyProtection="1">
      <alignment vertical="center" wrapText="1"/>
    </xf>
    <xf numFmtId="0" fontId="54" fillId="24" borderId="8" xfId="0" applyNumberFormat="1" applyFont="1" applyFill="1" applyBorder="1" applyAlignment="1" applyProtection="1">
      <alignment horizontal="center" vertical="center" wrapText="1"/>
    </xf>
    <xf numFmtId="0" fontId="22" fillId="24" borderId="8" xfId="0" applyNumberFormat="1" applyFont="1" applyFill="1" applyBorder="1" applyAlignment="1" applyProtection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9" fillId="24" borderId="0" xfId="0" applyNumberFormat="1" applyFont="1" applyFill="1" applyBorder="1" applyAlignment="1" applyProtection="1">
      <alignment horizontal="left" vertical="center" wrapText="1"/>
    </xf>
    <xf numFmtId="0" fontId="2" fillId="24" borderId="8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23" fillId="24" borderId="8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9" fillId="0" borderId="16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4" fillId="0" borderId="0" xfId="0" applyNumberFormat="1" applyFont="1" applyFill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70" fillId="0" borderId="0" xfId="0" applyNumberFormat="1" applyFont="1" applyFill="1" applyBorder="1" applyAlignment="1" applyProtection="1">
      <alignment horizontal="center" vertical="top" wrapText="1"/>
    </xf>
    <xf numFmtId="0" fontId="33" fillId="0" borderId="0" xfId="0" applyNumberFormat="1" applyFont="1" applyFill="1" applyBorder="1" applyAlignment="1" applyProtection="1">
      <alignment horizontal="center" vertical="top" wrapText="1"/>
    </xf>
    <xf numFmtId="192" fontId="43" fillId="24" borderId="17" xfId="49" applyNumberFormat="1" applyFont="1" applyFill="1" applyBorder="1" applyAlignment="1">
      <alignment horizontal="center" vertical="center" wrapText="1"/>
    </xf>
    <xf numFmtId="192" fontId="43" fillId="24" borderId="14" xfId="49" applyNumberFormat="1" applyFont="1" applyFill="1" applyBorder="1" applyAlignment="1">
      <alignment horizontal="center" vertical="center" wrapText="1"/>
    </xf>
    <xf numFmtId="192" fontId="43" fillId="24" borderId="12" xfId="49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192" fontId="50" fillId="24" borderId="14" xfId="49" applyNumberFormat="1" applyFont="1" applyFill="1" applyBorder="1" applyAlignment="1">
      <alignment horizontal="left" vertical="center" wrapText="1"/>
    </xf>
    <xf numFmtId="192" fontId="50" fillId="0" borderId="22" xfId="49" applyNumberFormat="1" applyFont="1" applyBorder="1" applyAlignment="1">
      <alignment horizontal="center" vertical="center" wrapText="1"/>
    </xf>
    <xf numFmtId="192" fontId="50" fillId="0" borderId="11" xfId="49" applyNumberFormat="1" applyFont="1" applyBorder="1" applyAlignment="1">
      <alignment horizontal="center" vertical="center" wrapText="1"/>
    </xf>
  </cellXfs>
  <cellStyles count="80">
    <cellStyle name="20% - Акцент1" xfId="1"/>
    <cellStyle name="20% — акцент1" xfId="62" builtinId="30" hidden="1"/>
    <cellStyle name="20% - Акцент2" xfId="2"/>
    <cellStyle name="20% — акцент2" xfId="65" builtinId="34" hidden="1"/>
    <cellStyle name="20% - Акцент3" xfId="3"/>
    <cellStyle name="20% — акцент3" xfId="68" builtinId="38" hidden="1"/>
    <cellStyle name="20% - Акцент4" xfId="4"/>
    <cellStyle name="20% — акцент4" xfId="71" builtinId="42" hidden="1"/>
    <cellStyle name="20% - Акцент5" xfId="5"/>
    <cellStyle name="20% — акцент5" xfId="74" builtinId="46" hidden="1"/>
    <cellStyle name="20% - Акцент6" xfId="6"/>
    <cellStyle name="20% — акцент6" xfId="77" builtinId="50" hidden="1"/>
    <cellStyle name="40% - Акцент1" xfId="7"/>
    <cellStyle name="40% — акцент1" xfId="63" builtinId="31" hidden="1"/>
    <cellStyle name="40% - Акцент2" xfId="8"/>
    <cellStyle name="40% — акцент2" xfId="66" builtinId="35" hidden="1"/>
    <cellStyle name="40% - Акцент3" xfId="9"/>
    <cellStyle name="40% — акцент3" xfId="69" builtinId="39" hidden="1"/>
    <cellStyle name="40% - Акцент4" xfId="10"/>
    <cellStyle name="40% — акцент4" xfId="72" builtinId="43" hidden="1"/>
    <cellStyle name="40% - Акцент5" xfId="11"/>
    <cellStyle name="40% — акцент5" xfId="75" builtinId="47" hidden="1"/>
    <cellStyle name="40% - Акцент6" xfId="12"/>
    <cellStyle name="40% — акцент6" xfId="78" builtinId="51" hidden="1"/>
    <cellStyle name="60% - Акцент1" xfId="13"/>
    <cellStyle name="60% — акцент1" xfId="64" builtinId="32" hidden="1"/>
    <cellStyle name="60% - Акцент2" xfId="14"/>
    <cellStyle name="60% — акцент2" xfId="67" builtinId="36" hidden="1"/>
    <cellStyle name="60% - Акцент3" xfId="15"/>
    <cellStyle name="60% — акцент3" xfId="70" builtinId="40" hidden="1"/>
    <cellStyle name="60% - Акцент4" xfId="16"/>
    <cellStyle name="60% — акцент4" xfId="73" builtinId="44" hidden="1"/>
    <cellStyle name="60% - Акцент5" xfId="17"/>
    <cellStyle name="60% — акцент5" xfId="76" builtinId="48" hidden="1"/>
    <cellStyle name="60% - Акцент6" xfId="18"/>
    <cellStyle name="60% — акцент6" xfId="79" builtinId="52" hidden="1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вод " xfId="27"/>
    <cellStyle name="Вывод" xfId="28"/>
    <cellStyle name="Вычисление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7"/>
  <sheetViews>
    <sheetView showGridLines="0" showZeros="0" tabSelected="1" zoomScaleNormal="100" workbookViewId="0">
      <selection sqref="A1:IV1"/>
    </sheetView>
  </sheetViews>
  <sheetFormatPr defaultColWidth="9.1640625" defaultRowHeight="12.75" x14ac:dyDescent="0.2"/>
  <cols>
    <col min="1" max="1" width="11.83203125" style="2" customWidth="1"/>
    <col min="2" max="2" width="47.1640625" style="2" customWidth="1"/>
    <col min="3" max="3" width="14.1640625" style="2" customWidth="1"/>
    <col min="4" max="4" width="13.6640625" style="2" customWidth="1"/>
    <col min="5" max="5" width="14.1640625" style="2" customWidth="1"/>
    <col min="6" max="6" width="13.5" style="2" customWidth="1"/>
    <col min="7" max="12" width="9.1640625" style="2"/>
    <col min="13" max="244" width="9.1640625" style="37"/>
    <col min="245" max="253" width="9.1640625" style="2"/>
    <col min="254" max="16384" width="9.1640625" style="37"/>
  </cols>
  <sheetData>
    <row r="1" spans="1:253" ht="57.6" customHeight="1" x14ac:dyDescent="0.2">
      <c r="C1" s="225" t="s">
        <v>240</v>
      </c>
      <c r="D1" s="225"/>
      <c r="E1" s="225"/>
      <c r="F1" s="225"/>
      <c r="M1" s="2"/>
    </row>
    <row r="2" spans="1:253" ht="12.6" customHeight="1" x14ac:dyDescent="0.2">
      <c r="A2" s="228" t="s">
        <v>150</v>
      </c>
      <c r="B2" s="229"/>
      <c r="C2" s="229"/>
      <c r="D2" s="229"/>
      <c r="E2" s="229"/>
    </row>
    <row r="3" spans="1:253" ht="10.9" customHeight="1" x14ac:dyDescent="0.2">
      <c r="B3" s="63"/>
      <c r="C3" s="63"/>
      <c r="D3" s="63"/>
      <c r="E3" s="63"/>
      <c r="F3" s="65" t="s">
        <v>79</v>
      </c>
    </row>
    <row r="4" spans="1:253" ht="25.5" customHeight="1" x14ac:dyDescent="0.2">
      <c r="A4" s="227" t="s">
        <v>0</v>
      </c>
      <c r="B4" s="227" t="s">
        <v>6</v>
      </c>
      <c r="C4" s="227" t="s">
        <v>151</v>
      </c>
      <c r="D4" s="227" t="s">
        <v>18</v>
      </c>
      <c r="E4" s="227" t="s">
        <v>19</v>
      </c>
      <c r="F4" s="227"/>
    </row>
    <row r="5" spans="1:253" ht="37.15" customHeight="1" x14ac:dyDescent="0.2">
      <c r="A5" s="227"/>
      <c r="B5" s="227"/>
      <c r="C5" s="227"/>
      <c r="D5" s="227"/>
      <c r="E5" s="53" t="s">
        <v>152</v>
      </c>
      <c r="F5" s="51" t="s">
        <v>153</v>
      </c>
    </row>
    <row r="6" spans="1:253" s="46" customFormat="1" ht="22.15" customHeight="1" x14ac:dyDescent="0.2">
      <c r="A6" s="43">
        <v>10000000</v>
      </c>
      <c r="B6" s="44" t="s">
        <v>8</v>
      </c>
      <c r="C6" s="108">
        <f>D6+E6</f>
        <v>35501600</v>
      </c>
      <c r="D6" s="109">
        <f>D7+D10+D14+D30</f>
        <v>35283200</v>
      </c>
      <c r="E6" s="109">
        <f>E7+E10+E14+E30</f>
        <v>218400</v>
      </c>
      <c r="F6" s="109">
        <f>F7+F10+F14+F30</f>
        <v>0</v>
      </c>
      <c r="G6" s="45"/>
      <c r="H6" s="45"/>
      <c r="I6" s="45"/>
      <c r="J6" s="45"/>
      <c r="K6" s="45"/>
      <c r="L6" s="45"/>
      <c r="IK6" s="45"/>
      <c r="IL6" s="45"/>
      <c r="IM6" s="45"/>
      <c r="IN6" s="45"/>
      <c r="IO6" s="45"/>
      <c r="IP6" s="45"/>
      <c r="IQ6" s="45"/>
      <c r="IR6" s="45"/>
      <c r="IS6" s="45"/>
    </row>
    <row r="7" spans="1:253" s="55" customFormat="1" ht="31.5" customHeight="1" x14ac:dyDescent="0.25">
      <c r="A7" s="99">
        <v>11000000</v>
      </c>
      <c r="B7" s="100" t="s">
        <v>9</v>
      </c>
      <c r="C7" s="108">
        <f>D7+E7</f>
        <v>5200</v>
      </c>
      <c r="D7" s="109">
        <f>D8</f>
        <v>5200</v>
      </c>
      <c r="E7" s="109">
        <f>E8</f>
        <v>0</v>
      </c>
      <c r="F7" s="109">
        <f>F8</f>
        <v>0</v>
      </c>
      <c r="G7" s="54"/>
      <c r="H7" s="54"/>
      <c r="I7" s="54"/>
      <c r="J7" s="54"/>
      <c r="K7" s="54"/>
      <c r="L7" s="54"/>
      <c r="IK7" s="54"/>
      <c r="IL7" s="54"/>
      <c r="IM7" s="54"/>
      <c r="IN7" s="54"/>
      <c r="IO7" s="54"/>
      <c r="IP7" s="54"/>
      <c r="IQ7" s="54"/>
      <c r="IR7" s="54"/>
      <c r="IS7" s="54"/>
    </row>
    <row r="8" spans="1:253" s="54" customFormat="1" ht="20.25" customHeight="1" x14ac:dyDescent="0.25">
      <c r="A8" s="99">
        <v>11020000</v>
      </c>
      <c r="B8" s="100" t="s">
        <v>10</v>
      </c>
      <c r="C8" s="108">
        <f t="shared" ref="C8:C65" si="0">D8+E8</f>
        <v>5200</v>
      </c>
      <c r="D8" s="108">
        <f>D9</f>
        <v>5200</v>
      </c>
      <c r="E8" s="108"/>
      <c r="F8" s="108"/>
    </row>
    <row r="9" spans="1:253" s="55" customFormat="1" ht="26.45" customHeight="1" x14ac:dyDescent="0.25">
      <c r="A9" s="52">
        <v>11020200</v>
      </c>
      <c r="B9" s="101" t="s">
        <v>43</v>
      </c>
      <c r="C9" s="110">
        <f t="shared" si="0"/>
        <v>5200</v>
      </c>
      <c r="D9" s="111">
        <v>5200</v>
      </c>
      <c r="E9" s="111"/>
      <c r="F9" s="111"/>
      <c r="G9" s="54"/>
      <c r="H9" s="54"/>
      <c r="I9" s="54"/>
      <c r="J9" s="54"/>
      <c r="K9" s="54"/>
      <c r="L9" s="54"/>
      <c r="IK9" s="54"/>
      <c r="IL9" s="54"/>
      <c r="IM9" s="54"/>
      <c r="IN9" s="54"/>
      <c r="IO9" s="54"/>
      <c r="IP9" s="54"/>
      <c r="IQ9" s="54"/>
      <c r="IR9" s="54"/>
      <c r="IS9" s="54"/>
    </row>
    <row r="10" spans="1:253" s="55" customFormat="1" ht="20.25" customHeight="1" x14ac:dyDescent="0.25">
      <c r="A10" s="99">
        <v>14000000</v>
      </c>
      <c r="B10" s="100" t="s">
        <v>16</v>
      </c>
      <c r="C10" s="108">
        <f t="shared" si="0"/>
        <v>8786700</v>
      </c>
      <c r="D10" s="109">
        <f>D11+D12+D13</f>
        <v>8786700</v>
      </c>
      <c r="E10" s="109">
        <f>E13</f>
        <v>0</v>
      </c>
      <c r="F10" s="109">
        <f>F13</f>
        <v>0</v>
      </c>
      <c r="G10" s="54"/>
      <c r="H10" s="54"/>
      <c r="I10" s="54"/>
      <c r="J10" s="54"/>
      <c r="K10" s="54"/>
      <c r="L10" s="54"/>
      <c r="IK10" s="54"/>
      <c r="IL10" s="54"/>
      <c r="IM10" s="54"/>
      <c r="IN10" s="54"/>
      <c r="IO10" s="54"/>
      <c r="IP10" s="54"/>
      <c r="IQ10" s="54"/>
      <c r="IR10" s="54"/>
      <c r="IS10" s="54"/>
    </row>
    <row r="11" spans="1:253" s="55" customFormat="1" ht="15" customHeight="1" x14ac:dyDescent="0.25">
      <c r="A11" s="52">
        <v>14021900</v>
      </c>
      <c r="B11" s="150" t="s">
        <v>111</v>
      </c>
      <c r="C11" s="110">
        <f t="shared" si="0"/>
        <v>1185200</v>
      </c>
      <c r="D11" s="111">
        <v>1185200</v>
      </c>
      <c r="E11" s="109"/>
      <c r="F11" s="109"/>
      <c r="G11" s="54"/>
      <c r="H11" s="54"/>
      <c r="I11" s="54"/>
      <c r="J11" s="54"/>
      <c r="K11" s="54"/>
      <c r="L11" s="54"/>
      <c r="IK11" s="54"/>
      <c r="IL11" s="54"/>
      <c r="IM11" s="54"/>
      <c r="IN11" s="54"/>
      <c r="IO11" s="54"/>
      <c r="IP11" s="54"/>
      <c r="IQ11" s="54"/>
      <c r="IR11" s="54"/>
      <c r="IS11" s="54"/>
    </row>
    <row r="12" spans="1:253" s="55" customFormat="1" ht="15.6" customHeight="1" x14ac:dyDescent="0.25">
      <c r="A12" s="52">
        <v>14031900</v>
      </c>
      <c r="B12" s="150" t="s">
        <v>111</v>
      </c>
      <c r="C12" s="110">
        <f t="shared" si="0"/>
        <v>4871500</v>
      </c>
      <c r="D12" s="111">
        <v>4871500</v>
      </c>
      <c r="E12" s="109"/>
      <c r="F12" s="109"/>
      <c r="G12" s="54"/>
      <c r="H12" s="54"/>
      <c r="I12" s="54"/>
      <c r="J12" s="54"/>
      <c r="K12" s="54"/>
      <c r="L12" s="54"/>
      <c r="IK12" s="54"/>
      <c r="IL12" s="54"/>
      <c r="IM12" s="54"/>
      <c r="IN12" s="54"/>
      <c r="IO12" s="54"/>
      <c r="IP12" s="54"/>
      <c r="IQ12" s="54"/>
      <c r="IR12" s="54"/>
      <c r="IS12" s="54"/>
    </row>
    <row r="13" spans="1:253" s="55" customFormat="1" ht="25.15" customHeight="1" x14ac:dyDescent="0.25">
      <c r="A13" s="52">
        <v>14040000</v>
      </c>
      <c r="B13" s="101" t="s">
        <v>44</v>
      </c>
      <c r="C13" s="110">
        <f t="shared" si="0"/>
        <v>2730000</v>
      </c>
      <c r="D13" s="111">
        <v>2730000</v>
      </c>
      <c r="E13" s="111"/>
      <c r="F13" s="111"/>
      <c r="G13" s="54"/>
      <c r="H13" s="54"/>
      <c r="I13" s="54"/>
      <c r="J13" s="54"/>
      <c r="K13" s="54"/>
      <c r="L13" s="54"/>
      <c r="IK13" s="54"/>
      <c r="IL13" s="54"/>
      <c r="IM13" s="54"/>
      <c r="IN13" s="54"/>
      <c r="IO13" s="54"/>
      <c r="IP13" s="54"/>
      <c r="IQ13" s="54"/>
      <c r="IR13" s="54"/>
      <c r="IS13" s="54"/>
    </row>
    <row r="14" spans="1:253" s="55" customFormat="1" ht="20.25" customHeight="1" x14ac:dyDescent="0.25">
      <c r="A14" s="99">
        <v>18000000</v>
      </c>
      <c r="B14" s="100" t="s">
        <v>40</v>
      </c>
      <c r="C14" s="112">
        <f t="shared" si="0"/>
        <v>26491300</v>
      </c>
      <c r="D14" s="113">
        <f>D15+D26</f>
        <v>26491300</v>
      </c>
      <c r="E14" s="113"/>
      <c r="F14" s="113"/>
      <c r="G14" s="54"/>
      <c r="H14" s="54"/>
      <c r="I14" s="54"/>
      <c r="J14" s="54"/>
      <c r="K14" s="54"/>
      <c r="L14" s="54"/>
      <c r="IK14" s="54"/>
      <c r="IL14" s="54"/>
      <c r="IM14" s="54"/>
      <c r="IN14" s="54"/>
      <c r="IO14" s="54"/>
      <c r="IP14" s="54"/>
      <c r="IQ14" s="54"/>
      <c r="IR14" s="54"/>
      <c r="IS14" s="54"/>
    </row>
    <row r="15" spans="1:253" s="55" customFormat="1" ht="20.25" customHeight="1" x14ac:dyDescent="0.25">
      <c r="A15" s="99">
        <v>18010000</v>
      </c>
      <c r="B15" s="100" t="s">
        <v>45</v>
      </c>
      <c r="C15" s="112">
        <f t="shared" si="0"/>
        <v>15404300</v>
      </c>
      <c r="D15" s="113">
        <f>D16+D17+D18+D19+D20+D21+D22+D23+D24+D25</f>
        <v>15404300</v>
      </c>
      <c r="E15" s="113"/>
      <c r="F15" s="113"/>
      <c r="G15" s="54"/>
      <c r="H15" s="54"/>
      <c r="I15" s="54"/>
      <c r="J15" s="54"/>
      <c r="K15" s="54"/>
      <c r="L15" s="54"/>
      <c r="IK15" s="54"/>
      <c r="IL15" s="54"/>
      <c r="IM15" s="54"/>
      <c r="IN15" s="54"/>
      <c r="IO15" s="54"/>
      <c r="IP15" s="54"/>
      <c r="IQ15" s="54"/>
      <c r="IR15" s="54"/>
      <c r="IS15" s="54"/>
    </row>
    <row r="16" spans="1:253" s="55" customFormat="1" ht="33.6" customHeight="1" x14ac:dyDescent="0.25">
      <c r="A16" s="52">
        <v>18010100</v>
      </c>
      <c r="B16" s="101" t="s">
        <v>46</v>
      </c>
      <c r="C16" s="110">
        <f t="shared" si="0"/>
        <v>500</v>
      </c>
      <c r="D16" s="111">
        <v>500</v>
      </c>
      <c r="E16" s="111"/>
      <c r="F16" s="111"/>
      <c r="G16" s="54"/>
      <c r="H16" s="54"/>
      <c r="I16" s="54"/>
      <c r="J16" s="54"/>
      <c r="K16" s="54"/>
      <c r="L16" s="54"/>
      <c r="IK16" s="54"/>
      <c r="IL16" s="54"/>
      <c r="IM16" s="54"/>
      <c r="IN16" s="54"/>
      <c r="IO16" s="54"/>
      <c r="IP16" s="54"/>
      <c r="IQ16" s="54"/>
      <c r="IR16" s="54"/>
      <c r="IS16" s="54"/>
    </row>
    <row r="17" spans="1:253" s="55" customFormat="1" ht="37.9" customHeight="1" x14ac:dyDescent="0.25">
      <c r="A17" s="52">
        <v>18010200</v>
      </c>
      <c r="B17" s="101" t="s">
        <v>47</v>
      </c>
      <c r="C17" s="110">
        <f t="shared" si="0"/>
        <v>473000</v>
      </c>
      <c r="D17" s="111">
        <v>473000</v>
      </c>
      <c r="E17" s="111"/>
      <c r="F17" s="111"/>
      <c r="G17" s="54"/>
      <c r="H17" s="54"/>
      <c r="I17" s="54"/>
      <c r="J17" s="54"/>
      <c r="K17" s="54"/>
      <c r="L17" s="54"/>
      <c r="IK17" s="54"/>
      <c r="IL17" s="54"/>
      <c r="IM17" s="54"/>
      <c r="IN17" s="54"/>
      <c r="IO17" s="54"/>
      <c r="IP17" s="54"/>
      <c r="IQ17" s="54"/>
      <c r="IR17" s="54"/>
      <c r="IS17" s="54"/>
    </row>
    <row r="18" spans="1:253" s="55" customFormat="1" ht="37.9" customHeight="1" x14ac:dyDescent="0.25">
      <c r="A18" s="52">
        <v>18010300</v>
      </c>
      <c r="B18" s="101" t="s">
        <v>48</v>
      </c>
      <c r="C18" s="110">
        <f t="shared" si="0"/>
        <v>1178000</v>
      </c>
      <c r="D18" s="111">
        <v>1178000</v>
      </c>
      <c r="E18" s="111"/>
      <c r="F18" s="111"/>
      <c r="G18" s="54"/>
      <c r="H18" s="54"/>
      <c r="I18" s="54"/>
      <c r="J18" s="54"/>
      <c r="K18" s="54"/>
      <c r="L18" s="54"/>
      <c r="IK18" s="54"/>
      <c r="IL18" s="54"/>
      <c r="IM18" s="54"/>
      <c r="IN18" s="54"/>
      <c r="IO18" s="54"/>
      <c r="IP18" s="54"/>
      <c r="IQ18" s="54"/>
      <c r="IR18" s="54"/>
      <c r="IS18" s="54"/>
    </row>
    <row r="19" spans="1:253" s="55" customFormat="1" ht="34.15" customHeight="1" x14ac:dyDescent="0.25">
      <c r="A19" s="52">
        <v>18010400</v>
      </c>
      <c r="B19" s="101" t="s">
        <v>46</v>
      </c>
      <c r="C19" s="110">
        <f t="shared" si="0"/>
        <v>893000</v>
      </c>
      <c r="D19" s="111">
        <v>893000</v>
      </c>
      <c r="E19" s="111"/>
      <c r="F19" s="111"/>
      <c r="G19" s="54"/>
      <c r="H19" s="54"/>
      <c r="I19" s="54"/>
      <c r="J19" s="54"/>
      <c r="K19" s="54"/>
      <c r="L19" s="54"/>
      <c r="IK19" s="54"/>
      <c r="IL19" s="54"/>
      <c r="IM19" s="54"/>
      <c r="IN19" s="54"/>
      <c r="IO19" s="54"/>
      <c r="IP19" s="54"/>
      <c r="IQ19" s="54"/>
      <c r="IR19" s="54"/>
      <c r="IS19" s="54"/>
    </row>
    <row r="20" spans="1:253" s="55" customFormat="1" ht="19.149999999999999" customHeight="1" x14ac:dyDescent="0.25">
      <c r="A20" s="52">
        <v>18010500</v>
      </c>
      <c r="B20" s="101" t="s">
        <v>49</v>
      </c>
      <c r="C20" s="110">
        <f t="shared" si="0"/>
        <v>3386000</v>
      </c>
      <c r="D20" s="111">
        <v>3386000</v>
      </c>
      <c r="E20" s="111"/>
      <c r="F20" s="111"/>
      <c r="G20" s="54"/>
      <c r="H20" s="54"/>
      <c r="I20" s="54"/>
      <c r="J20" s="54"/>
      <c r="K20" s="54"/>
      <c r="L20" s="54"/>
      <c r="IK20" s="54"/>
      <c r="IL20" s="54"/>
      <c r="IM20" s="54"/>
      <c r="IN20" s="54"/>
      <c r="IO20" s="54"/>
      <c r="IP20" s="54"/>
      <c r="IQ20" s="54"/>
      <c r="IR20" s="54"/>
      <c r="IS20" s="54"/>
    </row>
    <row r="21" spans="1:253" s="55" customFormat="1" ht="20.25" customHeight="1" x14ac:dyDescent="0.25">
      <c r="A21" s="52">
        <v>18010600</v>
      </c>
      <c r="B21" s="101" t="s">
        <v>50</v>
      </c>
      <c r="C21" s="110">
        <f t="shared" si="0"/>
        <v>7575500</v>
      </c>
      <c r="D21" s="111">
        <v>7575500</v>
      </c>
      <c r="E21" s="111"/>
      <c r="F21" s="111"/>
      <c r="G21" s="54"/>
      <c r="H21" s="54"/>
      <c r="I21" s="54"/>
      <c r="J21" s="54"/>
      <c r="K21" s="54"/>
      <c r="L21" s="54"/>
      <c r="IK21" s="54"/>
      <c r="IL21" s="54"/>
      <c r="IM21" s="54"/>
      <c r="IN21" s="54"/>
      <c r="IO21" s="54"/>
      <c r="IP21" s="54"/>
      <c r="IQ21" s="54"/>
      <c r="IR21" s="54"/>
      <c r="IS21" s="54"/>
    </row>
    <row r="22" spans="1:253" s="55" customFormat="1" ht="20.25" customHeight="1" x14ac:dyDescent="0.25">
      <c r="A22" s="52">
        <v>18010700</v>
      </c>
      <c r="B22" s="101" t="s">
        <v>51</v>
      </c>
      <c r="C22" s="110">
        <f t="shared" si="0"/>
        <v>534000</v>
      </c>
      <c r="D22" s="111">
        <v>534000</v>
      </c>
      <c r="E22" s="111"/>
      <c r="F22" s="111"/>
      <c r="G22" s="54"/>
      <c r="H22" s="54"/>
      <c r="I22" s="54"/>
      <c r="J22" s="54"/>
      <c r="K22" s="54"/>
      <c r="L22" s="54"/>
      <c r="IK22" s="54"/>
      <c r="IL22" s="54"/>
      <c r="IM22" s="54"/>
      <c r="IN22" s="54"/>
      <c r="IO22" s="54"/>
      <c r="IP22" s="54"/>
      <c r="IQ22" s="54"/>
      <c r="IR22" s="54"/>
      <c r="IS22" s="54"/>
    </row>
    <row r="23" spans="1:253" s="55" customFormat="1" ht="20.25" customHeight="1" x14ac:dyDescent="0.25">
      <c r="A23" s="52">
        <v>18010900</v>
      </c>
      <c r="B23" s="101" t="s">
        <v>52</v>
      </c>
      <c r="C23" s="110">
        <f t="shared" si="0"/>
        <v>1312000</v>
      </c>
      <c r="D23" s="111">
        <v>1312000</v>
      </c>
      <c r="E23" s="111"/>
      <c r="F23" s="111"/>
      <c r="G23" s="54"/>
      <c r="H23" s="54"/>
      <c r="I23" s="54"/>
      <c r="J23" s="54"/>
      <c r="K23" s="54"/>
      <c r="L23" s="54"/>
      <c r="IK23" s="54"/>
      <c r="IL23" s="54"/>
      <c r="IM23" s="54"/>
      <c r="IN23" s="54"/>
      <c r="IO23" s="54"/>
      <c r="IP23" s="54"/>
      <c r="IQ23" s="54"/>
      <c r="IR23" s="54"/>
      <c r="IS23" s="54"/>
    </row>
    <row r="24" spans="1:253" s="55" customFormat="1" ht="20.25" customHeight="1" x14ac:dyDescent="0.25">
      <c r="A24" s="52">
        <v>18011000</v>
      </c>
      <c r="B24" s="101" t="s">
        <v>53</v>
      </c>
      <c r="C24" s="110">
        <f t="shared" si="0"/>
        <v>2300</v>
      </c>
      <c r="D24" s="111">
        <v>2300</v>
      </c>
      <c r="E24" s="111"/>
      <c r="F24" s="111"/>
      <c r="G24" s="54"/>
      <c r="H24" s="54"/>
      <c r="I24" s="54"/>
      <c r="J24" s="54"/>
      <c r="K24" s="54"/>
      <c r="L24" s="54"/>
      <c r="IK24" s="54"/>
      <c r="IL24" s="54"/>
      <c r="IM24" s="54"/>
      <c r="IN24" s="54"/>
      <c r="IO24" s="54"/>
      <c r="IP24" s="54"/>
      <c r="IQ24" s="54"/>
      <c r="IR24" s="54"/>
      <c r="IS24" s="54"/>
    </row>
    <row r="25" spans="1:253" s="55" customFormat="1" ht="20.25" customHeight="1" x14ac:dyDescent="0.25">
      <c r="A25" s="52">
        <v>18011100</v>
      </c>
      <c r="B25" s="101" t="s">
        <v>54</v>
      </c>
      <c r="C25" s="110">
        <f t="shared" si="0"/>
        <v>50000</v>
      </c>
      <c r="D25" s="111">
        <v>50000</v>
      </c>
      <c r="E25" s="111"/>
      <c r="F25" s="111"/>
      <c r="G25" s="54"/>
      <c r="H25" s="54"/>
      <c r="I25" s="54"/>
      <c r="J25" s="54"/>
      <c r="K25" s="54"/>
      <c r="L25" s="54"/>
      <c r="IK25" s="54"/>
      <c r="IL25" s="54"/>
      <c r="IM25" s="54"/>
      <c r="IN25" s="54"/>
      <c r="IO25" s="54"/>
      <c r="IP25" s="54"/>
      <c r="IQ25" s="54"/>
      <c r="IR25" s="54"/>
      <c r="IS25" s="54"/>
    </row>
    <row r="26" spans="1:253" s="55" customFormat="1" ht="20.25" customHeight="1" x14ac:dyDescent="0.25">
      <c r="A26" s="99">
        <v>18050000</v>
      </c>
      <c r="B26" s="100" t="s">
        <v>55</v>
      </c>
      <c r="C26" s="112">
        <f t="shared" si="0"/>
        <v>11087000</v>
      </c>
      <c r="D26" s="113">
        <f>D27+D28+D29</f>
        <v>11087000</v>
      </c>
      <c r="E26" s="113">
        <f>E27+E28+E29</f>
        <v>0</v>
      </c>
      <c r="F26" s="113">
        <f>F27+F28+F29</f>
        <v>0</v>
      </c>
      <c r="G26" s="54"/>
      <c r="H26" s="54"/>
      <c r="I26" s="54"/>
      <c r="J26" s="54"/>
      <c r="K26" s="54"/>
      <c r="L26" s="54"/>
      <c r="IK26" s="54"/>
      <c r="IL26" s="54"/>
      <c r="IM26" s="54"/>
      <c r="IN26" s="54"/>
      <c r="IO26" s="54"/>
      <c r="IP26" s="54"/>
      <c r="IQ26" s="54"/>
      <c r="IR26" s="54"/>
      <c r="IS26" s="54"/>
    </row>
    <row r="27" spans="1:253" s="55" customFormat="1" ht="20.25" customHeight="1" x14ac:dyDescent="0.25">
      <c r="A27" s="52">
        <v>18050300</v>
      </c>
      <c r="B27" s="101" t="s">
        <v>56</v>
      </c>
      <c r="C27" s="110">
        <f t="shared" si="0"/>
        <v>2100000</v>
      </c>
      <c r="D27" s="111">
        <v>2100000</v>
      </c>
      <c r="E27" s="111"/>
      <c r="F27" s="111"/>
      <c r="G27" s="54"/>
      <c r="H27" s="54"/>
      <c r="I27" s="54"/>
      <c r="J27" s="54"/>
      <c r="K27" s="54"/>
      <c r="L27" s="54"/>
      <c r="IK27" s="54"/>
      <c r="IL27" s="54"/>
      <c r="IM27" s="54"/>
      <c r="IN27" s="54"/>
      <c r="IO27" s="54"/>
      <c r="IP27" s="54"/>
      <c r="IQ27" s="54"/>
      <c r="IR27" s="54"/>
      <c r="IS27" s="54"/>
    </row>
    <row r="28" spans="1:253" s="55" customFormat="1" ht="20.25" customHeight="1" x14ac:dyDescent="0.25">
      <c r="A28" s="52">
        <v>18050400</v>
      </c>
      <c r="B28" s="101" t="s">
        <v>57</v>
      </c>
      <c r="C28" s="110">
        <f t="shared" si="0"/>
        <v>7537000</v>
      </c>
      <c r="D28" s="111">
        <v>7537000</v>
      </c>
      <c r="E28" s="111"/>
      <c r="F28" s="111"/>
      <c r="G28" s="54"/>
      <c r="H28" s="54"/>
      <c r="I28" s="54"/>
      <c r="J28" s="54"/>
      <c r="K28" s="54"/>
      <c r="L28" s="54"/>
      <c r="IK28" s="54"/>
      <c r="IL28" s="54"/>
      <c r="IM28" s="54"/>
      <c r="IN28" s="54"/>
      <c r="IO28" s="54"/>
      <c r="IP28" s="54"/>
      <c r="IQ28" s="54"/>
      <c r="IR28" s="54"/>
      <c r="IS28" s="54"/>
    </row>
    <row r="29" spans="1:253" s="55" customFormat="1" ht="48.6" customHeight="1" x14ac:dyDescent="0.25">
      <c r="A29" s="52">
        <v>18050500</v>
      </c>
      <c r="B29" s="101" t="s">
        <v>58</v>
      </c>
      <c r="C29" s="110">
        <f t="shared" si="0"/>
        <v>1450000</v>
      </c>
      <c r="D29" s="111">
        <v>1450000</v>
      </c>
      <c r="E29" s="111"/>
      <c r="F29" s="111"/>
      <c r="G29" s="54"/>
      <c r="H29" s="54"/>
      <c r="I29" s="54"/>
      <c r="J29" s="54"/>
      <c r="K29" s="54"/>
      <c r="L29" s="54"/>
      <c r="IK29" s="54"/>
      <c r="IL29" s="54"/>
      <c r="IM29" s="54"/>
      <c r="IN29" s="54"/>
      <c r="IO29" s="54"/>
      <c r="IP29" s="54"/>
      <c r="IQ29" s="54"/>
      <c r="IR29" s="54"/>
      <c r="IS29" s="54"/>
    </row>
    <row r="30" spans="1:253" s="55" customFormat="1" ht="20.25" customHeight="1" x14ac:dyDescent="0.25">
      <c r="A30" s="99">
        <v>19000000</v>
      </c>
      <c r="B30" s="100" t="s">
        <v>11</v>
      </c>
      <c r="C30" s="112">
        <f t="shared" si="0"/>
        <v>218400</v>
      </c>
      <c r="D30" s="113">
        <f>D31+D32+D33</f>
        <v>0</v>
      </c>
      <c r="E30" s="113">
        <f>E31+E32+E33</f>
        <v>218400</v>
      </c>
      <c r="F30" s="113">
        <f>F31+F32+F33</f>
        <v>0</v>
      </c>
      <c r="G30" s="54"/>
      <c r="H30" s="54"/>
      <c r="I30" s="54"/>
      <c r="J30" s="54"/>
      <c r="K30" s="54"/>
      <c r="L30" s="54"/>
      <c r="IK30" s="54"/>
      <c r="IL30" s="54"/>
      <c r="IM30" s="54"/>
      <c r="IN30" s="54"/>
      <c r="IO30" s="54"/>
      <c r="IP30" s="54"/>
      <c r="IQ30" s="54"/>
      <c r="IR30" s="54"/>
      <c r="IS30" s="54"/>
    </row>
    <row r="31" spans="1:253" s="55" customFormat="1" ht="24.6" customHeight="1" x14ac:dyDescent="0.25">
      <c r="A31" s="52">
        <v>19010100</v>
      </c>
      <c r="B31" s="101" t="s">
        <v>59</v>
      </c>
      <c r="C31" s="110">
        <f t="shared" si="0"/>
        <v>63200</v>
      </c>
      <c r="D31" s="111"/>
      <c r="E31" s="111">
        <v>63200</v>
      </c>
      <c r="F31" s="111"/>
      <c r="G31" s="54"/>
      <c r="H31" s="54"/>
      <c r="I31" s="54"/>
      <c r="J31" s="54"/>
      <c r="K31" s="54"/>
      <c r="L31" s="54"/>
      <c r="IK31" s="54"/>
      <c r="IL31" s="54"/>
      <c r="IM31" s="54"/>
      <c r="IN31" s="54"/>
      <c r="IO31" s="54"/>
      <c r="IP31" s="54"/>
      <c r="IQ31" s="54"/>
      <c r="IR31" s="54"/>
      <c r="IS31" s="54"/>
    </row>
    <row r="32" spans="1:253" s="55" customFormat="1" ht="25.15" customHeight="1" x14ac:dyDescent="0.25">
      <c r="A32" s="52">
        <v>19010200</v>
      </c>
      <c r="B32" s="101" t="s">
        <v>60</v>
      </c>
      <c r="C32" s="110">
        <f t="shared" si="0"/>
        <v>31100</v>
      </c>
      <c r="D32" s="111"/>
      <c r="E32" s="111">
        <v>31100</v>
      </c>
      <c r="F32" s="111"/>
      <c r="G32" s="54"/>
      <c r="H32" s="54"/>
      <c r="I32" s="54"/>
      <c r="J32" s="54"/>
      <c r="K32" s="54"/>
      <c r="L32" s="54"/>
      <c r="IK32" s="54"/>
      <c r="IL32" s="54"/>
      <c r="IM32" s="54"/>
      <c r="IN32" s="54"/>
      <c r="IO32" s="54"/>
      <c r="IP32" s="54"/>
      <c r="IQ32" s="54"/>
      <c r="IR32" s="54"/>
      <c r="IS32" s="54"/>
    </row>
    <row r="33" spans="1:253" s="55" customFormat="1" ht="33.6" customHeight="1" x14ac:dyDescent="0.25">
      <c r="A33" s="52">
        <v>19010300</v>
      </c>
      <c r="B33" s="101" t="s">
        <v>61</v>
      </c>
      <c r="C33" s="110">
        <f t="shared" si="0"/>
        <v>124100</v>
      </c>
      <c r="D33" s="111"/>
      <c r="E33" s="111">
        <v>124100</v>
      </c>
      <c r="F33" s="111"/>
      <c r="G33" s="54"/>
      <c r="H33" s="54"/>
      <c r="I33" s="54"/>
      <c r="J33" s="54"/>
      <c r="K33" s="54"/>
      <c r="L33" s="54"/>
      <c r="IK33" s="54"/>
      <c r="IL33" s="54"/>
      <c r="IM33" s="54"/>
      <c r="IN33" s="54"/>
      <c r="IO33" s="54"/>
      <c r="IP33" s="54"/>
      <c r="IQ33" s="54"/>
      <c r="IR33" s="54"/>
      <c r="IS33" s="54"/>
    </row>
    <row r="34" spans="1:253" s="47" customFormat="1" ht="20.25" customHeight="1" x14ac:dyDescent="0.2">
      <c r="A34" s="43">
        <v>20000000</v>
      </c>
      <c r="B34" s="44" t="s">
        <v>12</v>
      </c>
      <c r="C34" s="108">
        <f t="shared" si="0"/>
        <v>4777109</v>
      </c>
      <c r="D34" s="114">
        <f>D35+D40+D50</f>
        <v>2988800</v>
      </c>
      <c r="E34" s="114">
        <f>E35+E40+E50</f>
        <v>1788309</v>
      </c>
      <c r="F34" s="114">
        <f>F35+F40+F50</f>
        <v>0</v>
      </c>
      <c r="G34" s="3"/>
      <c r="H34" s="3"/>
      <c r="I34" s="3"/>
      <c r="J34" s="3"/>
      <c r="K34" s="3"/>
      <c r="L34" s="3"/>
      <c r="IK34" s="3"/>
      <c r="IL34" s="3"/>
      <c r="IM34" s="3"/>
      <c r="IN34" s="3"/>
      <c r="IO34" s="3"/>
      <c r="IP34" s="3"/>
      <c r="IQ34" s="3"/>
      <c r="IR34" s="3"/>
      <c r="IS34" s="3"/>
    </row>
    <row r="35" spans="1:253" s="55" customFormat="1" ht="28.5" customHeight="1" x14ac:dyDescent="0.25">
      <c r="A35" s="99">
        <v>21000000</v>
      </c>
      <c r="B35" s="100" t="s">
        <v>13</v>
      </c>
      <c r="C35" s="112">
        <f t="shared" si="0"/>
        <v>188100</v>
      </c>
      <c r="D35" s="113">
        <f>D36+D37</f>
        <v>188100</v>
      </c>
      <c r="E35" s="113">
        <f>E37</f>
        <v>0</v>
      </c>
      <c r="F35" s="113">
        <f>F37</f>
        <v>0</v>
      </c>
      <c r="G35" s="54"/>
      <c r="H35" s="54"/>
      <c r="I35" s="54"/>
      <c r="J35" s="54"/>
      <c r="K35" s="54"/>
      <c r="L35" s="54"/>
      <c r="IK35" s="54"/>
      <c r="IL35" s="54"/>
      <c r="IM35" s="54"/>
      <c r="IN35" s="54"/>
      <c r="IO35" s="54"/>
      <c r="IP35" s="54"/>
      <c r="IQ35" s="54"/>
      <c r="IR35" s="54"/>
      <c r="IS35" s="54"/>
    </row>
    <row r="36" spans="1:253" s="55" customFormat="1" ht="36" customHeight="1" x14ac:dyDescent="0.25">
      <c r="A36" s="52">
        <v>21010300</v>
      </c>
      <c r="B36" s="101" t="s">
        <v>155</v>
      </c>
      <c r="C36" s="110">
        <f t="shared" si="0"/>
        <v>9100</v>
      </c>
      <c r="D36" s="111">
        <v>9100</v>
      </c>
      <c r="E36" s="113"/>
      <c r="F36" s="113"/>
      <c r="G36" s="54"/>
      <c r="H36" s="54"/>
      <c r="I36" s="54"/>
      <c r="J36" s="54"/>
      <c r="K36" s="54"/>
      <c r="L36" s="54"/>
      <c r="IK36" s="54"/>
      <c r="IL36" s="54"/>
      <c r="IM36" s="54"/>
      <c r="IN36" s="54"/>
      <c r="IO36" s="54"/>
      <c r="IP36" s="54"/>
      <c r="IQ36" s="54"/>
      <c r="IR36" s="54"/>
      <c r="IS36" s="54"/>
    </row>
    <row r="37" spans="1:253" s="55" customFormat="1" ht="16.899999999999999" customHeight="1" x14ac:dyDescent="0.25">
      <c r="A37" s="99">
        <v>21080000</v>
      </c>
      <c r="B37" s="100" t="s">
        <v>62</v>
      </c>
      <c r="C37" s="108">
        <f t="shared" si="0"/>
        <v>179000</v>
      </c>
      <c r="D37" s="113">
        <f>D38+D39</f>
        <v>179000</v>
      </c>
      <c r="E37" s="113">
        <f>E38+E39</f>
        <v>0</v>
      </c>
      <c r="F37" s="113">
        <f>F38+F39</f>
        <v>0</v>
      </c>
      <c r="G37" s="54"/>
      <c r="H37" s="54"/>
      <c r="I37" s="54"/>
      <c r="J37" s="54"/>
      <c r="K37" s="54"/>
      <c r="L37" s="54"/>
      <c r="IK37" s="54"/>
      <c r="IL37" s="54"/>
      <c r="IM37" s="54"/>
      <c r="IN37" s="54"/>
      <c r="IO37" s="54"/>
      <c r="IP37" s="54"/>
      <c r="IQ37" s="54"/>
      <c r="IR37" s="54"/>
      <c r="IS37" s="54"/>
    </row>
    <row r="38" spans="1:253" s="55" customFormat="1" ht="17.45" customHeight="1" x14ac:dyDescent="0.25">
      <c r="A38" s="52">
        <v>21081100</v>
      </c>
      <c r="B38" s="101" t="s">
        <v>63</v>
      </c>
      <c r="C38" s="110">
        <f t="shared" si="0"/>
        <v>26000</v>
      </c>
      <c r="D38" s="111">
        <v>26000</v>
      </c>
      <c r="E38" s="113"/>
      <c r="F38" s="113"/>
      <c r="G38" s="54"/>
      <c r="H38" s="54"/>
      <c r="I38" s="54"/>
      <c r="J38" s="54"/>
      <c r="K38" s="54"/>
      <c r="L38" s="54"/>
      <c r="IK38" s="54"/>
      <c r="IL38" s="54"/>
      <c r="IM38" s="54"/>
      <c r="IN38" s="54"/>
      <c r="IO38" s="54"/>
      <c r="IP38" s="54"/>
      <c r="IQ38" s="54"/>
      <c r="IR38" s="54"/>
      <c r="IS38" s="54"/>
    </row>
    <row r="39" spans="1:253" s="55" customFormat="1" ht="32.450000000000003" customHeight="1" x14ac:dyDescent="0.25">
      <c r="A39" s="52">
        <v>21081500</v>
      </c>
      <c r="B39" s="101" t="s">
        <v>64</v>
      </c>
      <c r="C39" s="110">
        <f t="shared" si="0"/>
        <v>153000</v>
      </c>
      <c r="D39" s="111">
        <v>153000</v>
      </c>
      <c r="E39" s="111"/>
      <c r="F39" s="111"/>
      <c r="G39" s="54"/>
      <c r="H39" s="54"/>
      <c r="I39" s="54"/>
      <c r="J39" s="54"/>
      <c r="K39" s="54"/>
      <c r="L39" s="54"/>
      <c r="IK39" s="54"/>
      <c r="IL39" s="54"/>
      <c r="IM39" s="54"/>
      <c r="IN39" s="54"/>
      <c r="IO39" s="54"/>
      <c r="IP39" s="54"/>
      <c r="IQ39" s="54"/>
      <c r="IR39" s="54"/>
      <c r="IS39" s="54"/>
    </row>
    <row r="40" spans="1:253" s="55" customFormat="1" ht="29.25" customHeight="1" x14ac:dyDescent="0.25">
      <c r="A40" s="89">
        <v>22000000</v>
      </c>
      <c r="B40" s="102" t="s">
        <v>14</v>
      </c>
      <c r="C40" s="108">
        <f t="shared" si="0"/>
        <v>2800700</v>
      </c>
      <c r="D40" s="109">
        <f>D41+D45+D47</f>
        <v>2800700</v>
      </c>
      <c r="E40" s="109"/>
      <c r="F40" s="109"/>
      <c r="G40" s="54"/>
      <c r="H40" s="54"/>
      <c r="I40" s="54"/>
      <c r="J40" s="54"/>
      <c r="K40" s="54"/>
      <c r="L40" s="54"/>
      <c r="IK40" s="54"/>
      <c r="IL40" s="54"/>
      <c r="IM40" s="54"/>
      <c r="IN40" s="54"/>
      <c r="IO40" s="54"/>
      <c r="IP40" s="54"/>
      <c r="IQ40" s="54"/>
      <c r="IR40" s="54"/>
      <c r="IS40" s="54"/>
    </row>
    <row r="41" spans="1:253" s="55" customFormat="1" ht="13.15" customHeight="1" x14ac:dyDescent="0.25">
      <c r="A41" s="99">
        <v>22010000</v>
      </c>
      <c r="B41" s="100" t="s">
        <v>65</v>
      </c>
      <c r="C41" s="112">
        <f t="shared" si="0"/>
        <v>2466700</v>
      </c>
      <c r="D41" s="113">
        <f>D42+D43+D44</f>
        <v>2466700</v>
      </c>
      <c r="E41" s="113"/>
      <c r="F41" s="113"/>
      <c r="G41" s="54"/>
      <c r="H41" s="54"/>
      <c r="I41" s="54"/>
      <c r="J41" s="54"/>
      <c r="K41" s="54"/>
      <c r="L41" s="54"/>
      <c r="IK41" s="54"/>
      <c r="IL41" s="54"/>
      <c r="IM41" s="54"/>
      <c r="IN41" s="54"/>
      <c r="IO41" s="54"/>
      <c r="IP41" s="54"/>
      <c r="IQ41" s="54"/>
      <c r="IR41" s="54"/>
      <c r="IS41" s="54"/>
    </row>
    <row r="42" spans="1:253" s="55" customFormat="1" ht="35.450000000000003" customHeight="1" x14ac:dyDescent="0.25">
      <c r="A42" s="52">
        <v>22010300</v>
      </c>
      <c r="B42" s="101" t="s">
        <v>156</v>
      </c>
      <c r="C42" s="112">
        <f t="shared" si="0"/>
        <v>7700</v>
      </c>
      <c r="D42" s="113">
        <v>7700</v>
      </c>
      <c r="E42" s="113"/>
      <c r="F42" s="113"/>
      <c r="G42" s="54"/>
      <c r="H42" s="54"/>
      <c r="I42" s="54"/>
      <c r="J42" s="54"/>
      <c r="K42" s="54"/>
      <c r="L42" s="54"/>
      <c r="IK42" s="54"/>
      <c r="IL42" s="54"/>
      <c r="IM42" s="54"/>
      <c r="IN42" s="54"/>
      <c r="IO42" s="54"/>
      <c r="IP42" s="54"/>
      <c r="IQ42" s="54"/>
      <c r="IR42" s="54"/>
      <c r="IS42" s="54"/>
    </row>
    <row r="43" spans="1:253" s="55" customFormat="1" ht="16.149999999999999" customHeight="1" x14ac:dyDescent="0.25">
      <c r="A43" s="52">
        <v>22012500</v>
      </c>
      <c r="B43" s="101" t="s">
        <v>66</v>
      </c>
      <c r="C43" s="110">
        <f t="shared" si="0"/>
        <v>2400000</v>
      </c>
      <c r="D43" s="111">
        <v>2400000</v>
      </c>
      <c r="E43" s="111"/>
      <c r="F43" s="111"/>
      <c r="G43" s="54"/>
      <c r="H43" s="54"/>
      <c r="I43" s="54"/>
      <c r="J43" s="54"/>
      <c r="K43" s="54"/>
      <c r="L43" s="54"/>
      <c r="IK43" s="54"/>
      <c r="IL43" s="54"/>
      <c r="IM43" s="54"/>
      <c r="IN43" s="54"/>
      <c r="IO43" s="54"/>
      <c r="IP43" s="54"/>
      <c r="IQ43" s="54"/>
      <c r="IR43" s="54"/>
      <c r="IS43" s="54"/>
    </row>
    <row r="44" spans="1:253" s="55" customFormat="1" ht="21.6" customHeight="1" x14ac:dyDescent="0.25">
      <c r="A44" s="52">
        <v>22012600</v>
      </c>
      <c r="B44" s="101" t="s">
        <v>67</v>
      </c>
      <c r="C44" s="110">
        <f t="shared" si="0"/>
        <v>59000</v>
      </c>
      <c r="D44" s="111">
        <v>59000</v>
      </c>
      <c r="E44" s="111"/>
      <c r="F44" s="111"/>
      <c r="G44" s="54"/>
      <c r="H44" s="54"/>
      <c r="I44" s="54"/>
      <c r="J44" s="54"/>
      <c r="K44" s="54"/>
      <c r="L44" s="54"/>
      <c r="IK44" s="54"/>
      <c r="IL44" s="54"/>
      <c r="IM44" s="54"/>
      <c r="IN44" s="54"/>
      <c r="IO44" s="54"/>
      <c r="IP44" s="54"/>
      <c r="IQ44" s="54"/>
      <c r="IR44" s="54"/>
      <c r="IS44" s="54"/>
    </row>
    <row r="45" spans="1:253" s="55" customFormat="1" ht="21" customHeight="1" x14ac:dyDescent="0.25">
      <c r="A45" s="99">
        <v>22080000</v>
      </c>
      <c r="B45" s="104" t="s">
        <v>68</v>
      </c>
      <c r="C45" s="108">
        <f t="shared" si="0"/>
        <v>170000</v>
      </c>
      <c r="D45" s="109">
        <f>D46</f>
        <v>170000</v>
      </c>
      <c r="E45" s="111"/>
      <c r="F45" s="111"/>
      <c r="G45" s="54"/>
      <c r="H45" s="54"/>
      <c r="I45" s="54"/>
      <c r="J45" s="54"/>
      <c r="K45" s="54"/>
      <c r="L45" s="54"/>
      <c r="IK45" s="54"/>
      <c r="IL45" s="54"/>
      <c r="IM45" s="54"/>
      <c r="IN45" s="54"/>
      <c r="IO45" s="54"/>
      <c r="IP45" s="54"/>
      <c r="IQ45" s="54"/>
      <c r="IR45" s="54"/>
      <c r="IS45" s="54"/>
    </row>
    <row r="46" spans="1:253" s="55" customFormat="1" ht="36" customHeight="1" x14ac:dyDescent="0.25">
      <c r="A46" s="52">
        <v>22080400</v>
      </c>
      <c r="B46" s="101" t="s">
        <v>69</v>
      </c>
      <c r="C46" s="110">
        <f t="shared" si="0"/>
        <v>170000</v>
      </c>
      <c r="D46" s="111">
        <v>170000</v>
      </c>
      <c r="E46" s="111"/>
      <c r="F46" s="111"/>
      <c r="G46" s="54"/>
      <c r="H46" s="54"/>
      <c r="I46" s="54"/>
      <c r="J46" s="54"/>
      <c r="K46" s="54"/>
      <c r="L46" s="54"/>
      <c r="IK46" s="54"/>
      <c r="IL46" s="54"/>
      <c r="IM46" s="54"/>
      <c r="IN46" s="54"/>
      <c r="IO46" s="54"/>
      <c r="IP46" s="54"/>
      <c r="IQ46" s="54"/>
      <c r="IR46" s="54"/>
      <c r="IS46" s="54"/>
    </row>
    <row r="47" spans="1:253" s="55" customFormat="1" ht="16.149999999999999" customHeight="1" x14ac:dyDescent="0.25">
      <c r="A47" s="99">
        <v>22090000</v>
      </c>
      <c r="B47" s="104" t="s">
        <v>70</v>
      </c>
      <c r="C47" s="112">
        <f t="shared" si="0"/>
        <v>164000</v>
      </c>
      <c r="D47" s="113">
        <f>D48+D49</f>
        <v>164000</v>
      </c>
      <c r="E47" s="113"/>
      <c r="F47" s="113"/>
      <c r="G47" s="54"/>
      <c r="H47" s="54"/>
      <c r="I47" s="54"/>
      <c r="J47" s="54"/>
      <c r="K47" s="54"/>
      <c r="L47" s="54"/>
      <c r="IK47" s="54"/>
      <c r="IL47" s="54"/>
      <c r="IM47" s="54"/>
      <c r="IN47" s="54"/>
      <c r="IO47" s="54"/>
      <c r="IP47" s="54"/>
      <c r="IQ47" s="54"/>
      <c r="IR47" s="54"/>
      <c r="IS47" s="54"/>
    </row>
    <row r="48" spans="1:253" s="55" customFormat="1" ht="34.15" customHeight="1" x14ac:dyDescent="0.25">
      <c r="A48" s="52">
        <v>22090100</v>
      </c>
      <c r="B48" s="101" t="s">
        <v>71</v>
      </c>
      <c r="C48" s="110">
        <f t="shared" si="0"/>
        <v>90000</v>
      </c>
      <c r="D48" s="111">
        <v>90000</v>
      </c>
      <c r="E48" s="111"/>
      <c r="F48" s="111"/>
      <c r="G48" s="54"/>
      <c r="H48" s="54"/>
      <c r="I48" s="54"/>
      <c r="J48" s="54"/>
      <c r="K48" s="54"/>
      <c r="L48" s="54"/>
      <c r="IK48" s="54"/>
      <c r="IL48" s="54"/>
      <c r="IM48" s="54"/>
      <c r="IN48" s="54"/>
      <c r="IO48" s="54"/>
      <c r="IP48" s="54"/>
      <c r="IQ48" s="54"/>
      <c r="IR48" s="54"/>
      <c r="IS48" s="54"/>
    </row>
    <row r="49" spans="1:253" s="55" customFormat="1" ht="25.9" customHeight="1" x14ac:dyDescent="0.25">
      <c r="A49" s="52">
        <v>22090400</v>
      </c>
      <c r="B49" s="101" t="s">
        <v>72</v>
      </c>
      <c r="C49" s="110">
        <f t="shared" si="0"/>
        <v>74000</v>
      </c>
      <c r="D49" s="111">
        <v>74000</v>
      </c>
      <c r="E49" s="111"/>
      <c r="F49" s="111"/>
      <c r="G49" s="54"/>
      <c r="H49" s="54"/>
      <c r="I49" s="54"/>
      <c r="J49" s="54"/>
      <c r="K49" s="54"/>
      <c r="L49" s="54"/>
      <c r="IK49" s="54"/>
      <c r="IL49" s="54"/>
      <c r="IM49" s="54"/>
      <c r="IN49" s="54"/>
      <c r="IO49" s="54"/>
      <c r="IP49" s="54"/>
      <c r="IQ49" s="54"/>
      <c r="IR49" s="54"/>
      <c r="IS49" s="54"/>
    </row>
    <row r="50" spans="1:253" s="55" customFormat="1" ht="16.899999999999999" customHeight="1" x14ac:dyDescent="0.25">
      <c r="A50" s="89">
        <v>25000000</v>
      </c>
      <c r="B50" s="102" t="s">
        <v>33</v>
      </c>
      <c r="C50" s="108">
        <f t="shared" si="0"/>
        <v>1788309</v>
      </c>
      <c r="D50" s="108">
        <f>D51+D52+D53</f>
        <v>0</v>
      </c>
      <c r="E50" s="108">
        <f>E51</f>
        <v>1788309</v>
      </c>
      <c r="F50" s="110">
        <f>F51+F52+F53</f>
        <v>0</v>
      </c>
      <c r="G50" s="54"/>
      <c r="H50" s="54"/>
      <c r="I50" s="54"/>
      <c r="J50" s="54"/>
      <c r="K50" s="54"/>
      <c r="L50" s="54"/>
      <c r="IK50" s="54"/>
      <c r="IL50" s="54"/>
      <c r="IM50" s="54"/>
      <c r="IN50" s="54"/>
      <c r="IO50" s="54"/>
      <c r="IP50" s="54"/>
      <c r="IQ50" s="54"/>
      <c r="IR50" s="54"/>
      <c r="IS50" s="54"/>
    </row>
    <row r="51" spans="1:253" s="55" customFormat="1" ht="24.6" customHeight="1" x14ac:dyDescent="0.25">
      <c r="A51" s="103">
        <v>25010000</v>
      </c>
      <c r="B51" s="105" t="s">
        <v>73</v>
      </c>
      <c r="C51" s="110">
        <f t="shared" si="0"/>
        <v>1788309</v>
      </c>
      <c r="D51" s="110"/>
      <c r="E51" s="110">
        <f>E52+E53</f>
        <v>1788309</v>
      </c>
      <c r="F51" s="110"/>
      <c r="G51" s="54"/>
      <c r="H51" s="54"/>
      <c r="I51" s="54"/>
      <c r="J51" s="54"/>
      <c r="K51" s="54"/>
      <c r="L51" s="54"/>
      <c r="IK51" s="54"/>
      <c r="IL51" s="54"/>
      <c r="IM51" s="54"/>
      <c r="IN51" s="54"/>
      <c r="IO51" s="54"/>
      <c r="IP51" s="54"/>
      <c r="IQ51" s="54"/>
      <c r="IR51" s="54"/>
      <c r="IS51" s="54"/>
    </row>
    <row r="52" spans="1:253" s="55" customFormat="1" ht="24.6" customHeight="1" x14ac:dyDescent="0.25">
      <c r="A52" s="52">
        <v>25010100</v>
      </c>
      <c r="B52" s="105" t="s">
        <v>74</v>
      </c>
      <c r="C52" s="110">
        <f t="shared" si="0"/>
        <v>1772109</v>
      </c>
      <c r="D52" s="110"/>
      <c r="E52" s="110">
        <v>1772109</v>
      </c>
      <c r="F52" s="110"/>
      <c r="G52" s="54"/>
      <c r="H52" s="54"/>
      <c r="I52" s="54"/>
      <c r="J52" s="54"/>
      <c r="K52" s="54"/>
      <c r="L52" s="54"/>
      <c r="IK52" s="54"/>
      <c r="IL52" s="54"/>
      <c r="IM52" s="54"/>
      <c r="IN52" s="54"/>
      <c r="IO52" s="54"/>
      <c r="IP52" s="54"/>
      <c r="IQ52" s="54"/>
      <c r="IR52" s="54"/>
      <c r="IS52" s="54"/>
    </row>
    <row r="53" spans="1:253" s="55" customFormat="1" ht="13.9" customHeight="1" x14ac:dyDescent="0.25">
      <c r="A53" s="52">
        <v>25010300</v>
      </c>
      <c r="B53" s="106" t="s">
        <v>75</v>
      </c>
      <c r="C53" s="110">
        <f t="shared" si="0"/>
        <v>16200</v>
      </c>
      <c r="D53" s="110"/>
      <c r="E53" s="110">
        <v>16200</v>
      </c>
      <c r="F53" s="110"/>
      <c r="G53" s="54"/>
      <c r="H53" s="54"/>
      <c r="I53" s="54"/>
      <c r="J53" s="54"/>
      <c r="K53" s="54"/>
      <c r="L53" s="54"/>
      <c r="IK53" s="54"/>
      <c r="IL53" s="54"/>
      <c r="IM53" s="54"/>
      <c r="IN53" s="54"/>
      <c r="IO53" s="54"/>
      <c r="IP53" s="54"/>
      <c r="IQ53" s="54"/>
      <c r="IR53" s="54"/>
      <c r="IS53" s="54"/>
    </row>
    <row r="54" spans="1:253" s="47" customFormat="1" ht="15.6" customHeight="1" x14ac:dyDescent="0.2">
      <c r="A54" s="43">
        <v>30000000</v>
      </c>
      <c r="B54" s="44" t="s">
        <v>17</v>
      </c>
      <c r="C54" s="108">
        <f t="shared" si="0"/>
        <v>540000</v>
      </c>
      <c r="D54" s="178">
        <f>D55</f>
        <v>0</v>
      </c>
      <c r="E54" s="178">
        <f>E55</f>
        <v>540000</v>
      </c>
      <c r="F54" s="178">
        <f>F55</f>
        <v>540000</v>
      </c>
      <c r="G54" s="3"/>
      <c r="H54" s="3"/>
      <c r="I54" s="3"/>
      <c r="J54" s="3"/>
      <c r="K54" s="3"/>
      <c r="L54" s="3"/>
      <c r="IK54" s="3"/>
      <c r="IL54" s="3"/>
      <c r="IM54" s="3"/>
      <c r="IN54" s="3"/>
      <c r="IO54" s="3"/>
      <c r="IP54" s="3"/>
      <c r="IQ54" s="3"/>
      <c r="IR54" s="3"/>
      <c r="IS54" s="3"/>
    </row>
    <row r="55" spans="1:253" s="55" customFormat="1" ht="15" customHeight="1" x14ac:dyDescent="0.25">
      <c r="A55" s="99">
        <v>33000000</v>
      </c>
      <c r="B55" s="104" t="s">
        <v>34</v>
      </c>
      <c r="C55" s="112">
        <f t="shared" si="0"/>
        <v>540000</v>
      </c>
      <c r="D55" s="113"/>
      <c r="E55" s="116">
        <f>F55</f>
        <v>540000</v>
      </c>
      <c r="F55" s="113">
        <f>F56</f>
        <v>540000</v>
      </c>
      <c r="G55" s="54"/>
      <c r="H55" s="54"/>
      <c r="I55" s="54"/>
      <c r="J55" s="54"/>
      <c r="K55" s="54"/>
      <c r="L55" s="54"/>
      <c r="IK55" s="54"/>
      <c r="IL55" s="54"/>
      <c r="IM55" s="54"/>
      <c r="IN55" s="54"/>
      <c r="IO55" s="54"/>
      <c r="IP55" s="54"/>
      <c r="IQ55" s="54"/>
      <c r="IR55" s="54"/>
      <c r="IS55" s="54"/>
    </row>
    <row r="56" spans="1:253" s="55" customFormat="1" ht="15" customHeight="1" x14ac:dyDescent="0.25">
      <c r="A56" s="99">
        <v>33010000</v>
      </c>
      <c r="B56" s="107" t="s">
        <v>76</v>
      </c>
      <c r="C56" s="112"/>
      <c r="D56" s="113"/>
      <c r="E56" s="116">
        <f>F56</f>
        <v>540000</v>
      </c>
      <c r="F56" s="113">
        <f>F57</f>
        <v>540000</v>
      </c>
      <c r="G56" s="54"/>
      <c r="H56" s="54"/>
      <c r="I56" s="54"/>
      <c r="J56" s="54"/>
      <c r="K56" s="54"/>
      <c r="L56" s="54"/>
      <c r="IK56" s="54"/>
      <c r="IL56" s="54"/>
      <c r="IM56" s="54"/>
      <c r="IN56" s="54"/>
      <c r="IO56" s="54"/>
      <c r="IP56" s="54"/>
      <c r="IQ56" s="54"/>
      <c r="IR56" s="54"/>
      <c r="IS56" s="54"/>
    </row>
    <row r="57" spans="1:253" s="55" customFormat="1" ht="46.9" customHeight="1" x14ac:dyDescent="0.25">
      <c r="A57" s="52">
        <v>33010100</v>
      </c>
      <c r="B57" s="105" t="s">
        <v>77</v>
      </c>
      <c r="C57" s="110">
        <f t="shared" si="0"/>
        <v>540000</v>
      </c>
      <c r="D57" s="111"/>
      <c r="E57" s="115">
        <f>F57</f>
        <v>540000</v>
      </c>
      <c r="F57" s="111">
        <v>540000</v>
      </c>
      <c r="G57" s="54"/>
      <c r="H57" s="54"/>
      <c r="I57" s="54"/>
      <c r="J57" s="54"/>
      <c r="K57" s="54"/>
      <c r="L57" s="54"/>
      <c r="IK57" s="54"/>
      <c r="IL57" s="54"/>
      <c r="IM57" s="54"/>
      <c r="IN57" s="54"/>
      <c r="IO57" s="54"/>
      <c r="IP57" s="54"/>
      <c r="IQ57" s="54"/>
      <c r="IR57" s="54"/>
      <c r="IS57" s="54"/>
    </row>
    <row r="58" spans="1:253" s="55" customFormat="1" ht="21.6" customHeight="1" x14ac:dyDescent="0.25">
      <c r="A58" s="52"/>
      <c r="B58" s="223" t="s">
        <v>239</v>
      </c>
      <c r="C58" s="108">
        <f>D58+E58</f>
        <v>40818709</v>
      </c>
      <c r="D58" s="109">
        <f>D6+D34+D54</f>
        <v>38272000</v>
      </c>
      <c r="E58" s="109">
        <f>E6+E34+E54</f>
        <v>2546709</v>
      </c>
      <c r="F58" s="109">
        <f>F6+F34+F54</f>
        <v>540000</v>
      </c>
      <c r="G58" s="54"/>
      <c r="H58" s="54"/>
      <c r="I58" s="54"/>
      <c r="J58" s="54"/>
      <c r="K58" s="54"/>
      <c r="L58" s="54"/>
      <c r="IK58" s="54"/>
      <c r="IL58" s="54"/>
      <c r="IM58" s="54"/>
      <c r="IN58" s="54"/>
      <c r="IO58" s="54"/>
      <c r="IP58" s="54"/>
      <c r="IQ58" s="54"/>
      <c r="IR58" s="54"/>
      <c r="IS58" s="54"/>
    </row>
    <row r="59" spans="1:253" s="49" customFormat="1" ht="20.25" customHeight="1" x14ac:dyDescent="0.2">
      <c r="A59" s="43">
        <v>40000000</v>
      </c>
      <c r="B59" s="44" t="s">
        <v>7</v>
      </c>
      <c r="C59" s="108">
        <f t="shared" si="0"/>
        <v>32759976</v>
      </c>
      <c r="D59" s="117">
        <f>D60</f>
        <v>32759976</v>
      </c>
      <c r="E59" s="117">
        <f t="shared" ref="E59:F61" si="1">E60</f>
        <v>0</v>
      </c>
      <c r="F59" s="117">
        <f t="shared" si="1"/>
        <v>0</v>
      </c>
      <c r="G59" s="48"/>
      <c r="H59" s="48"/>
      <c r="I59" s="48"/>
      <c r="J59" s="48"/>
      <c r="K59" s="48"/>
      <c r="L59" s="48"/>
      <c r="IK59" s="48"/>
      <c r="IL59" s="48"/>
      <c r="IM59" s="48"/>
      <c r="IN59" s="48"/>
      <c r="IO59" s="48"/>
      <c r="IP59" s="48"/>
      <c r="IQ59" s="48"/>
      <c r="IR59" s="48"/>
      <c r="IS59" s="48"/>
    </row>
    <row r="60" spans="1:253" s="55" customFormat="1" ht="20.25" customHeight="1" x14ac:dyDescent="0.25">
      <c r="A60" s="89">
        <v>41000000</v>
      </c>
      <c r="B60" s="102" t="s">
        <v>35</v>
      </c>
      <c r="C60" s="108">
        <f t="shared" si="0"/>
        <v>32759976</v>
      </c>
      <c r="D60" s="109">
        <f>D61+D63</f>
        <v>32759976</v>
      </c>
      <c r="E60" s="109">
        <f>E61+E63</f>
        <v>0</v>
      </c>
      <c r="F60" s="109">
        <f>F61+F63</f>
        <v>0</v>
      </c>
      <c r="G60" s="54"/>
      <c r="H60" s="54"/>
      <c r="I60" s="54"/>
      <c r="J60" s="54"/>
      <c r="K60" s="54"/>
      <c r="L60" s="54"/>
      <c r="IK60" s="54"/>
      <c r="IL60" s="54"/>
      <c r="IM60" s="54"/>
      <c r="IN60" s="54"/>
      <c r="IO60" s="54"/>
      <c r="IP60" s="54"/>
      <c r="IQ60" s="54"/>
      <c r="IR60" s="54"/>
      <c r="IS60" s="54"/>
    </row>
    <row r="61" spans="1:253" s="55" customFormat="1" ht="27.6" customHeight="1" x14ac:dyDescent="0.25">
      <c r="A61" s="99">
        <v>41040000</v>
      </c>
      <c r="B61" s="100" t="s">
        <v>138</v>
      </c>
      <c r="C61" s="112">
        <f t="shared" si="0"/>
        <v>32759976</v>
      </c>
      <c r="D61" s="112">
        <f>D62</f>
        <v>32759976</v>
      </c>
      <c r="E61" s="112">
        <f t="shared" si="1"/>
        <v>0</v>
      </c>
      <c r="F61" s="112">
        <f t="shared" si="1"/>
        <v>0</v>
      </c>
      <c r="G61" s="54"/>
      <c r="H61" s="54"/>
      <c r="I61" s="54"/>
      <c r="J61" s="54"/>
      <c r="K61" s="54"/>
      <c r="L61" s="54"/>
      <c r="IK61" s="54"/>
      <c r="IL61" s="54"/>
      <c r="IM61" s="54"/>
      <c r="IN61" s="54"/>
      <c r="IO61" s="54"/>
      <c r="IP61" s="54"/>
      <c r="IQ61" s="54"/>
      <c r="IR61" s="54"/>
      <c r="IS61" s="54"/>
    </row>
    <row r="62" spans="1:253" s="55" customFormat="1" ht="27" customHeight="1" x14ac:dyDescent="0.25">
      <c r="A62" s="52">
        <v>41040400</v>
      </c>
      <c r="B62" s="156" t="s">
        <v>135</v>
      </c>
      <c r="C62" s="110">
        <f t="shared" si="0"/>
        <v>32759976</v>
      </c>
      <c r="D62" s="110">
        <f>25959639+6800337</f>
        <v>32759976</v>
      </c>
      <c r="E62" s="110"/>
      <c r="F62" s="110"/>
      <c r="G62" s="54"/>
      <c r="H62" s="54"/>
      <c r="I62" s="54"/>
      <c r="J62" s="54"/>
      <c r="K62" s="54"/>
      <c r="L62" s="54"/>
      <c r="IK62" s="54"/>
      <c r="IL62" s="54"/>
      <c r="IM62" s="54"/>
      <c r="IN62" s="54"/>
      <c r="IO62" s="54"/>
      <c r="IP62" s="54"/>
      <c r="IQ62" s="54"/>
      <c r="IR62" s="54"/>
      <c r="IS62" s="54"/>
    </row>
    <row r="63" spans="1:253" s="55" customFormat="1" ht="31.9" customHeight="1" x14ac:dyDescent="0.25">
      <c r="A63" s="157">
        <v>41050000</v>
      </c>
      <c r="B63" s="172" t="s">
        <v>137</v>
      </c>
      <c r="C63" s="158">
        <f t="shared" si="0"/>
        <v>0</v>
      </c>
      <c r="D63" s="158">
        <f>D64</f>
        <v>0</v>
      </c>
      <c r="E63" s="110">
        <f>E64</f>
        <v>0</v>
      </c>
      <c r="F63" s="110">
        <f>F64</f>
        <v>0</v>
      </c>
      <c r="G63" s="54"/>
      <c r="H63" s="54"/>
      <c r="I63" s="54"/>
      <c r="J63" s="54"/>
      <c r="K63" s="54"/>
      <c r="L63" s="54"/>
      <c r="IK63" s="54"/>
      <c r="IL63" s="54"/>
      <c r="IM63" s="54"/>
      <c r="IN63" s="54"/>
      <c r="IO63" s="54"/>
      <c r="IP63" s="54"/>
      <c r="IQ63" s="54"/>
      <c r="IR63" s="54"/>
      <c r="IS63" s="54"/>
    </row>
    <row r="64" spans="1:253" s="55" customFormat="1" ht="20.25" customHeight="1" x14ac:dyDescent="0.25">
      <c r="A64" s="159">
        <v>41053900</v>
      </c>
      <c r="B64" s="171" t="s">
        <v>136</v>
      </c>
      <c r="C64" s="160">
        <f t="shared" si="0"/>
        <v>0</v>
      </c>
      <c r="D64" s="160"/>
      <c r="E64" s="110"/>
      <c r="F64" s="110"/>
      <c r="G64" s="54"/>
      <c r="H64" s="54"/>
      <c r="I64" s="54"/>
      <c r="J64" s="54"/>
      <c r="K64" s="54"/>
      <c r="L64" s="54"/>
      <c r="IK64" s="54"/>
      <c r="IL64" s="54"/>
      <c r="IM64" s="54"/>
      <c r="IN64" s="54"/>
      <c r="IO64" s="54"/>
      <c r="IP64" s="54"/>
      <c r="IQ64" s="54"/>
      <c r="IR64" s="54"/>
      <c r="IS64" s="54"/>
    </row>
    <row r="65" spans="1:253" s="47" customFormat="1" ht="27.75" customHeight="1" x14ac:dyDescent="0.2">
      <c r="A65" s="50"/>
      <c r="B65" s="224" t="s">
        <v>154</v>
      </c>
      <c r="C65" s="108">
        <f t="shared" si="0"/>
        <v>73578685</v>
      </c>
      <c r="D65" s="114">
        <f>D58+D59</f>
        <v>71031976</v>
      </c>
      <c r="E65" s="114">
        <f>E58+E59</f>
        <v>2546709</v>
      </c>
      <c r="F65" s="114">
        <f>F58+F59</f>
        <v>540000</v>
      </c>
      <c r="G65" s="3"/>
      <c r="H65" s="3"/>
      <c r="I65" s="3"/>
      <c r="J65" s="3"/>
      <c r="K65" s="3"/>
      <c r="L65" s="3"/>
      <c r="IK65" s="3"/>
      <c r="IL65" s="3"/>
      <c r="IM65" s="3"/>
      <c r="IN65" s="3"/>
      <c r="IO65" s="3"/>
      <c r="IP65" s="3"/>
      <c r="IQ65" s="3"/>
      <c r="IR65" s="3"/>
      <c r="IS65" s="3"/>
    </row>
    <row r="67" spans="1:253" ht="18.600000000000001" customHeight="1" x14ac:dyDescent="0.3">
      <c r="B67" s="226" t="s">
        <v>78</v>
      </c>
      <c r="C67" s="226"/>
      <c r="D67" s="226"/>
      <c r="E67" s="226"/>
      <c r="F67" s="226"/>
    </row>
  </sheetData>
  <mergeCells count="8">
    <mergeCell ref="C1:F1"/>
    <mergeCell ref="B67:F67"/>
    <mergeCell ref="B4:B5"/>
    <mergeCell ref="A2:E2"/>
    <mergeCell ref="C4:C5"/>
    <mergeCell ref="D4:D5"/>
    <mergeCell ref="E4:F4"/>
    <mergeCell ref="A4:A5"/>
  </mergeCells>
  <phoneticPr fontId="2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85" fitToHeight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showGridLines="0" showZeros="0" workbookViewId="0">
      <selection sqref="A1:IV1"/>
    </sheetView>
  </sheetViews>
  <sheetFormatPr defaultColWidth="9.1640625" defaultRowHeight="12.75" customHeight="1" x14ac:dyDescent="0.2"/>
  <cols>
    <col min="1" max="1" width="9.5" style="2" customWidth="1"/>
    <col min="2" max="2" width="46.33203125" style="2" customWidth="1"/>
    <col min="3" max="3" width="13" style="2" customWidth="1"/>
    <col min="4" max="4" width="14.5" style="2" customWidth="1"/>
    <col min="5" max="5" width="14.33203125" style="2" customWidth="1"/>
    <col min="6" max="6" width="14.1640625" style="2" customWidth="1"/>
    <col min="7" max="12" width="9.1640625" style="2" customWidth="1"/>
    <col min="13" max="16384" width="9.1640625" style="4"/>
  </cols>
  <sheetData>
    <row r="1" spans="1:13" ht="46.9" customHeight="1" x14ac:dyDescent="0.2">
      <c r="C1" s="225" t="s">
        <v>241</v>
      </c>
      <c r="D1" s="225"/>
      <c r="E1" s="225"/>
      <c r="F1" s="225"/>
      <c r="M1" s="2"/>
    </row>
    <row r="2" spans="1:13" ht="36" customHeight="1" x14ac:dyDescent="0.2">
      <c r="A2" s="230" t="s">
        <v>220</v>
      </c>
      <c r="B2" s="230"/>
      <c r="C2" s="230"/>
      <c r="D2" s="230"/>
      <c r="E2" s="230"/>
      <c r="F2" s="230"/>
    </row>
    <row r="3" spans="1:13" ht="12.75" customHeight="1" x14ac:dyDescent="0.2">
      <c r="A3" s="231"/>
      <c r="B3" s="231"/>
      <c r="C3" s="231"/>
      <c r="D3" s="231"/>
      <c r="E3" s="231"/>
      <c r="F3" s="65" t="s">
        <v>79</v>
      </c>
    </row>
    <row r="4" spans="1:13" s="31" customFormat="1" ht="24.75" customHeight="1" x14ac:dyDescent="0.2">
      <c r="A4" s="227" t="s">
        <v>0</v>
      </c>
      <c r="B4" s="227" t="s">
        <v>1</v>
      </c>
      <c r="C4" s="227" t="s">
        <v>21</v>
      </c>
      <c r="D4" s="227" t="s">
        <v>18</v>
      </c>
      <c r="E4" s="227" t="s">
        <v>19</v>
      </c>
      <c r="F4" s="227"/>
      <c r="G4" s="30"/>
      <c r="H4" s="30"/>
      <c r="I4" s="30"/>
      <c r="J4" s="30"/>
      <c r="K4" s="30"/>
      <c r="L4" s="30"/>
    </row>
    <row r="5" spans="1:13" s="31" customFormat="1" ht="38.25" customHeight="1" x14ac:dyDescent="0.2">
      <c r="A5" s="227"/>
      <c r="B5" s="227"/>
      <c r="C5" s="227"/>
      <c r="D5" s="227"/>
      <c r="E5" s="53" t="s">
        <v>21</v>
      </c>
      <c r="F5" s="51" t="s">
        <v>32</v>
      </c>
      <c r="G5" s="30"/>
      <c r="H5" s="30"/>
      <c r="I5" s="30"/>
      <c r="J5" s="30"/>
      <c r="K5" s="30"/>
      <c r="L5" s="30"/>
    </row>
    <row r="6" spans="1:13" s="32" customFormat="1" ht="26.25" customHeight="1" x14ac:dyDescent="0.2">
      <c r="A6" s="56">
        <v>200000</v>
      </c>
      <c r="B6" s="57" t="s">
        <v>2</v>
      </c>
      <c r="C6" s="175">
        <f>D6+E6</f>
        <v>0</v>
      </c>
      <c r="D6" s="134">
        <f>D7</f>
        <v>-15779235</v>
      </c>
      <c r="E6" s="134">
        <f>E7</f>
        <v>15779235</v>
      </c>
      <c r="F6" s="134">
        <f>F7</f>
        <v>15779235</v>
      </c>
      <c r="G6" s="2"/>
      <c r="H6" s="2"/>
      <c r="I6" s="2"/>
      <c r="J6" s="2"/>
      <c r="K6" s="2"/>
      <c r="L6" s="2"/>
    </row>
    <row r="7" spans="1:13" s="34" customFormat="1" ht="30" customHeight="1" x14ac:dyDescent="0.2">
      <c r="A7" s="58">
        <v>208000</v>
      </c>
      <c r="B7" s="64" t="s">
        <v>102</v>
      </c>
      <c r="C7" s="175">
        <f>D7+E7</f>
        <v>0</v>
      </c>
      <c r="D7" s="135">
        <f>D8-D9+D10</f>
        <v>-15779235</v>
      </c>
      <c r="E7" s="135">
        <f>E8+E10</f>
        <v>15779235</v>
      </c>
      <c r="F7" s="135">
        <f>F8+F10</f>
        <v>15779235</v>
      </c>
      <c r="G7" s="33"/>
      <c r="H7" s="33"/>
      <c r="I7" s="33"/>
      <c r="J7" s="33"/>
      <c r="K7" s="33"/>
      <c r="L7" s="33"/>
    </row>
    <row r="8" spans="1:13" s="36" customFormat="1" ht="20.25" customHeight="1" x14ac:dyDescent="0.2">
      <c r="A8" s="59">
        <v>208100</v>
      </c>
      <c r="B8" s="60" t="s">
        <v>5</v>
      </c>
      <c r="C8" s="175">
        <f>D8+E8</f>
        <v>0</v>
      </c>
      <c r="D8" s="173"/>
      <c r="E8" s="136"/>
      <c r="F8" s="137"/>
      <c r="G8" s="35"/>
      <c r="H8" s="35"/>
      <c r="I8" s="35"/>
      <c r="J8" s="35"/>
      <c r="K8" s="35"/>
      <c r="L8" s="35"/>
    </row>
    <row r="9" spans="1:13" s="36" customFormat="1" ht="20.25" customHeight="1" x14ac:dyDescent="0.2">
      <c r="A9" s="61">
        <v>208200</v>
      </c>
      <c r="B9" s="62" t="s">
        <v>103</v>
      </c>
      <c r="C9" s="138">
        <f>D9+E9</f>
        <v>0</v>
      </c>
      <c r="D9" s="139"/>
      <c r="E9" s="139"/>
      <c r="F9" s="137"/>
      <c r="G9" s="35"/>
      <c r="H9" s="35"/>
      <c r="I9" s="35"/>
      <c r="J9" s="35"/>
      <c r="K9" s="35"/>
      <c r="L9" s="35"/>
    </row>
    <row r="10" spans="1:13" s="36" customFormat="1" ht="27.6" customHeight="1" x14ac:dyDescent="0.2">
      <c r="A10" s="61">
        <v>208400</v>
      </c>
      <c r="B10" s="62" t="s">
        <v>104</v>
      </c>
      <c r="C10" s="175" t="s">
        <v>15</v>
      </c>
      <c r="D10" s="139">
        <v>-15779235</v>
      </c>
      <c r="E10" s="139">
        <v>15779235</v>
      </c>
      <c r="F10" s="137">
        <v>15779235</v>
      </c>
      <c r="G10" s="35"/>
      <c r="H10" s="35"/>
      <c r="I10" s="35"/>
      <c r="J10" s="35"/>
      <c r="K10" s="35"/>
      <c r="L10" s="35"/>
    </row>
    <row r="11" spans="1:13" s="36" customFormat="1" ht="30.6" customHeight="1" x14ac:dyDescent="0.2">
      <c r="A11" s="59"/>
      <c r="B11" s="64" t="s">
        <v>105</v>
      </c>
      <c r="C11" s="175">
        <f>D11+E11</f>
        <v>0</v>
      </c>
      <c r="D11" s="136">
        <f>D6</f>
        <v>-15779235</v>
      </c>
      <c r="E11" s="136">
        <f>E6</f>
        <v>15779235</v>
      </c>
      <c r="F11" s="136">
        <f>F6</f>
        <v>15779235</v>
      </c>
      <c r="G11" s="35"/>
      <c r="H11" s="35"/>
      <c r="I11" s="35"/>
      <c r="J11" s="35"/>
      <c r="K11" s="35"/>
      <c r="L11" s="35"/>
    </row>
    <row r="12" spans="1:13" s="34" customFormat="1" ht="22.15" customHeight="1" x14ac:dyDescent="0.2">
      <c r="A12" s="58">
        <v>600000</v>
      </c>
      <c r="B12" s="64" t="s">
        <v>3</v>
      </c>
      <c r="C12" s="175">
        <f>D12+E12</f>
        <v>0</v>
      </c>
      <c r="D12" s="135">
        <f>D6</f>
        <v>-15779235</v>
      </c>
      <c r="E12" s="135">
        <f>E6</f>
        <v>15779235</v>
      </c>
      <c r="F12" s="135">
        <f>F6</f>
        <v>15779235</v>
      </c>
      <c r="G12" s="33"/>
      <c r="H12" s="33"/>
      <c r="I12" s="33"/>
      <c r="J12" s="33"/>
      <c r="K12" s="33"/>
      <c r="L12" s="33"/>
    </row>
    <row r="13" spans="1:13" s="36" customFormat="1" ht="18.75" customHeight="1" x14ac:dyDescent="0.2">
      <c r="A13" s="59">
        <v>602000</v>
      </c>
      <c r="B13" s="60" t="s">
        <v>4</v>
      </c>
      <c r="C13" s="175">
        <f>D13+E13</f>
        <v>0</v>
      </c>
      <c r="D13" s="136">
        <f>D6</f>
        <v>-15779235</v>
      </c>
      <c r="E13" s="136">
        <f>E6</f>
        <v>15779235</v>
      </c>
      <c r="F13" s="136">
        <f>F6</f>
        <v>15779235</v>
      </c>
      <c r="G13" s="35"/>
      <c r="H13" s="35"/>
      <c r="I13" s="35"/>
      <c r="J13" s="35"/>
      <c r="K13" s="35"/>
      <c r="L13" s="35"/>
    </row>
    <row r="14" spans="1:13" s="36" customFormat="1" ht="18.75" customHeight="1" x14ac:dyDescent="0.2">
      <c r="A14" s="61">
        <v>602100</v>
      </c>
      <c r="B14" s="62" t="s">
        <v>5</v>
      </c>
      <c r="C14" s="175">
        <f>D14+E14</f>
        <v>0</v>
      </c>
      <c r="D14" s="174">
        <f>D8</f>
        <v>0</v>
      </c>
      <c r="E14" s="139">
        <f>E8</f>
        <v>0</v>
      </c>
      <c r="F14" s="139">
        <f>F8</f>
        <v>0</v>
      </c>
      <c r="G14" s="35"/>
      <c r="H14" s="35"/>
      <c r="I14" s="35"/>
      <c r="J14" s="35"/>
      <c r="K14" s="35"/>
      <c r="L14" s="35"/>
    </row>
    <row r="15" spans="1:13" s="36" customFormat="1" ht="18.75" customHeight="1" x14ac:dyDescent="0.2">
      <c r="A15" s="61">
        <v>602200</v>
      </c>
      <c r="B15" s="62" t="s">
        <v>103</v>
      </c>
      <c r="C15" s="138">
        <f>D15+E15</f>
        <v>0</v>
      </c>
      <c r="D15" s="139">
        <f>D9</f>
        <v>0</v>
      </c>
      <c r="E15" s="139">
        <v>0</v>
      </c>
      <c r="F15" s="137"/>
      <c r="G15" s="35"/>
      <c r="H15" s="35"/>
      <c r="I15" s="35"/>
      <c r="J15" s="35"/>
      <c r="K15" s="35"/>
      <c r="L15" s="35"/>
    </row>
    <row r="16" spans="1:13" s="36" customFormat="1" ht="35.450000000000003" customHeight="1" x14ac:dyDescent="0.2">
      <c r="A16" s="61">
        <v>602400</v>
      </c>
      <c r="B16" s="62" t="s">
        <v>104</v>
      </c>
      <c r="C16" s="175" t="s">
        <v>15</v>
      </c>
      <c r="D16" s="139">
        <f>D10</f>
        <v>-15779235</v>
      </c>
      <c r="E16" s="139">
        <f>E10</f>
        <v>15779235</v>
      </c>
      <c r="F16" s="139">
        <f>F10</f>
        <v>15779235</v>
      </c>
      <c r="G16" s="35"/>
      <c r="H16" s="35"/>
      <c r="I16" s="35"/>
      <c r="J16" s="35"/>
      <c r="K16" s="35"/>
      <c r="L16" s="35"/>
    </row>
    <row r="17" spans="1:12" ht="31.15" customHeight="1" x14ac:dyDescent="0.2">
      <c r="A17" s="61"/>
      <c r="B17" s="64" t="s">
        <v>106</v>
      </c>
      <c r="C17" s="175">
        <f>D17+E17</f>
        <v>0</v>
      </c>
      <c r="D17" s="140">
        <f>D6</f>
        <v>-15779235</v>
      </c>
      <c r="E17" s="140">
        <f>E6</f>
        <v>15779235</v>
      </c>
      <c r="F17" s="140">
        <f>F6</f>
        <v>15779235</v>
      </c>
    </row>
    <row r="18" spans="1:12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7" customHeight="1" x14ac:dyDescent="0.3">
      <c r="B19" s="133" t="s">
        <v>107</v>
      </c>
      <c r="E19" s="133" t="s">
        <v>97</v>
      </c>
    </row>
  </sheetData>
  <mergeCells count="8">
    <mergeCell ref="C1:F1"/>
    <mergeCell ref="A2:F2"/>
    <mergeCell ref="A3:E3"/>
    <mergeCell ref="A4:A5"/>
    <mergeCell ref="B4:B5"/>
    <mergeCell ref="C4:C5"/>
    <mergeCell ref="D4:D5"/>
    <mergeCell ref="E4:F4"/>
  </mergeCells>
  <printOptions horizontalCentered="1"/>
  <pageMargins left="0.74803149606299213" right="0.74803149606299213" top="0.59055118110236227" bottom="0.78740157480314965" header="0.51181102362204722" footer="0.51181102362204722"/>
  <pageSetup paperSize="9" scale="86" fitToHeight="0" orientation="portrait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showZeros="0" topLeftCell="E1" zoomScaleNormal="100" zoomScaleSheetLayoutView="90" workbookViewId="0">
      <selection activeCell="E1" sqref="A1:IV1"/>
    </sheetView>
  </sheetViews>
  <sheetFormatPr defaultColWidth="9.1640625" defaultRowHeight="12.75" x14ac:dyDescent="0.2"/>
  <cols>
    <col min="1" max="1" width="8.83203125" style="6" customWidth="1"/>
    <col min="2" max="2" width="8.6640625" style="73" customWidth="1"/>
    <col min="3" max="3" width="7.5" style="73" customWidth="1"/>
    <col min="4" max="4" width="48.83203125" style="6" customWidth="1"/>
    <col min="5" max="5" width="10.1640625" style="6" customWidth="1"/>
    <col min="6" max="6" width="11.5" style="6" customWidth="1"/>
    <col min="7" max="7" width="12.6640625" style="6" customWidth="1"/>
    <col min="8" max="8" width="10.83203125" style="6" customWidth="1"/>
    <col min="9" max="9" width="6.5" style="6" customWidth="1"/>
    <col min="10" max="10" width="10.6640625" style="6" customWidth="1"/>
    <col min="11" max="11" width="11.83203125" style="6" customWidth="1"/>
    <col min="12" max="12" width="5.83203125" style="6" customWidth="1"/>
    <col min="13" max="13" width="8.1640625" style="6" customWidth="1"/>
    <col min="14" max="14" width="11.1640625" style="6" customWidth="1"/>
    <col min="15" max="15" width="10.33203125" style="6" customWidth="1"/>
    <col min="16" max="16" width="10.6640625" style="6" customWidth="1"/>
    <col min="17" max="16384" width="9.1640625" style="5"/>
  </cols>
  <sheetData>
    <row r="1" spans="1:17" ht="45" customHeight="1" x14ac:dyDescent="0.2">
      <c r="A1" s="2"/>
      <c r="D1" s="2"/>
      <c r="E1" s="1"/>
      <c r="F1" s="1"/>
      <c r="G1" s="1"/>
      <c r="H1" s="1"/>
      <c r="I1" s="1"/>
      <c r="J1" s="1"/>
      <c r="K1" s="1"/>
      <c r="L1" s="1"/>
      <c r="M1" s="240" t="s">
        <v>242</v>
      </c>
      <c r="N1" s="240"/>
      <c r="O1" s="240"/>
      <c r="P1" s="240"/>
      <c r="Q1" s="240"/>
    </row>
    <row r="2" spans="1:17" ht="27" customHeight="1" x14ac:dyDescent="0.2">
      <c r="A2" s="2"/>
      <c r="B2" s="232" t="s">
        <v>157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spans="1:17" ht="10.15" customHeight="1" x14ac:dyDescent="0.3">
      <c r="B3" s="74"/>
      <c r="C3" s="74"/>
      <c r="D3" s="7"/>
      <c r="E3" s="7"/>
      <c r="F3" s="7"/>
      <c r="G3" s="10"/>
      <c r="H3" s="7"/>
      <c r="I3" s="7"/>
      <c r="J3" s="8"/>
      <c r="K3" s="9"/>
      <c r="L3" s="9"/>
      <c r="M3" s="9"/>
      <c r="N3" s="9"/>
      <c r="O3" s="9"/>
      <c r="P3" s="65" t="s">
        <v>94</v>
      </c>
    </row>
    <row r="4" spans="1:17" s="93" customFormat="1" ht="21.75" customHeight="1" x14ac:dyDescent="0.2">
      <c r="A4" s="243" t="s">
        <v>217</v>
      </c>
      <c r="B4" s="236" t="s">
        <v>41</v>
      </c>
      <c r="C4" s="241" t="s">
        <v>42</v>
      </c>
      <c r="D4" s="242" t="s">
        <v>158</v>
      </c>
      <c r="E4" s="234" t="s">
        <v>18</v>
      </c>
      <c r="F4" s="234"/>
      <c r="G4" s="234"/>
      <c r="H4" s="234"/>
      <c r="I4" s="234"/>
      <c r="J4" s="234" t="s">
        <v>19</v>
      </c>
      <c r="K4" s="234"/>
      <c r="L4" s="234"/>
      <c r="M4" s="234"/>
      <c r="N4" s="234"/>
      <c r="O4" s="234"/>
      <c r="P4" s="234" t="s">
        <v>20</v>
      </c>
    </row>
    <row r="5" spans="1:17" s="93" customFormat="1" ht="16.5" customHeight="1" x14ac:dyDescent="0.2">
      <c r="A5" s="244"/>
      <c r="B5" s="237"/>
      <c r="C5" s="241"/>
      <c r="D5" s="233"/>
      <c r="E5" s="233" t="s">
        <v>21</v>
      </c>
      <c r="F5" s="239" t="s">
        <v>22</v>
      </c>
      <c r="G5" s="233" t="s">
        <v>23</v>
      </c>
      <c r="H5" s="233"/>
      <c r="I5" s="239" t="s">
        <v>24</v>
      </c>
      <c r="J5" s="233" t="s">
        <v>21</v>
      </c>
      <c r="K5" s="239" t="s">
        <v>22</v>
      </c>
      <c r="L5" s="233" t="s">
        <v>23</v>
      </c>
      <c r="M5" s="233"/>
      <c r="N5" s="239" t="s">
        <v>24</v>
      </c>
      <c r="O5" s="94" t="s">
        <v>23</v>
      </c>
      <c r="P5" s="234"/>
    </row>
    <row r="6" spans="1:17" s="93" customFormat="1" ht="20.25" customHeight="1" x14ac:dyDescent="0.2">
      <c r="A6" s="244"/>
      <c r="B6" s="237"/>
      <c r="C6" s="241"/>
      <c r="D6" s="233"/>
      <c r="E6" s="233"/>
      <c r="F6" s="239"/>
      <c r="G6" s="233" t="s">
        <v>25</v>
      </c>
      <c r="H6" s="233" t="s">
        <v>26</v>
      </c>
      <c r="I6" s="239"/>
      <c r="J6" s="233"/>
      <c r="K6" s="239"/>
      <c r="L6" s="233" t="s">
        <v>25</v>
      </c>
      <c r="M6" s="247" t="s">
        <v>26</v>
      </c>
      <c r="N6" s="239"/>
      <c r="O6" s="242" t="s">
        <v>36</v>
      </c>
      <c r="P6" s="234"/>
    </row>
    <row r="7" spans="1:17" s="93" customFormat="1" ht="25.15" customHeight="1" x14ac:dyDescent="0.2">
      <c r="A7" s="245"/>
      <c r="B7" s="238"/>
      <c r="C7" s="241"/>
      <c r="D7" s="233"/>
      <c r="E7" s="233"/>
      <c r="F7" s="239"/>
      <c r="G7" s="233"/>
      <c r="H7" s="233"/>
      <c r="I7" s="239"/>
      <c r="J7" s="233"/>
      <c r="K7" s="239"/>
      <c r="L7" s="233"/>
      <c r="M7" s="247"/>
      <c r="N7" s="239"/>
      <c r="O7" s="242"/>
      <c r="P7" s="234"/>
    </row>
    <row r="8" spans="1:17" s="97" customFormat="1" ht="21.6" customHeight="1" x14ac:dyDescent="0.2">
      <c r="A8" s="188"/>
      <c r="B8" s="95"/>
      <c r="C8" s="95"/>
      <c r="D8" s="96" t="s">
        <v>80</v>
      </c>
      <c r="E8" s="120">
        <f>E38</f>
        <v>55252741</v>
      </c>
      <c r="F8" s="120">
        <f t="shared" ref="F8:O8" si="0">F38</f>
        <v>55252741</v>
      </c>
      <c r="G8" s="120">
        <f t="shared" si="0"/>
        <v>27889740</v>
      </c>
      <c r="H8" s="120">
        <f t="shared" si="0"/>
        <v>5408912</v>
      </c>
      <c r="I8" s="120">
        <f t="shared" si="0"/>
        <v>0</v>
      </c>
      <c r="J8" s="120">
        <f t="shared" si="0"/>
        <v>18325944</v>
      </c>
      <c r="K8" s="120">
        <f t="shared" si="0"/>
        <v>2006709</v>
      </c>
      <c r="L8" s="120">
        <f t="shared" si="0"/>
        <v>0</v>
      </c>
      <c r="M8" s="120">
        <f t="shared" si="0"/>
        <v>0</v>
      </c>
      <c r="N8" s="120">
        <f t="shared" si="0"/>
        <v>16319235</v>
      </c>
      <c r="O8" s="120">
        <f t="shared" si="0"/>
        <v>16319235</v>
      </c>
      <c r="P8" s="120">
        <f>E8+J8</f>
        <v>73578685</v>
      </c>
    </row>
    <row r="9" spans="1:17" s="93" customFormat="1" ht="14.25" x14ac:dyDescent="0.2">
      <c r="A9" s="187"/>
      <c r="B9" s="95"/>
      <c r="C9" s="95"/>
      <c r="D9" s="96" t="s">
        <v>81</v>
      </c>
      <c r="E9" s="118">
        <f>E38</f>
        <v>55252741</v>
      </c>
      <c r="F9" s="118">
        <f t="shared" ref="F9:O9" si="1">F38</f>
        <v>55252741</v>
      </c>
      <c r="G9" s="118">
        <f t="shared" si="1"/>
        <v>27889740</v>
      </c>
      <c r="H9" s="118">
        <f t="shared" si="1"/>
        <v>5408912</v>
      </c>
      <c r="I9" s="118">
        <f t="shared" si="1"/>
        <v>0</v>
      </c>
      <c r="J9" s="118">
        <f t="shared" si="1"/>
        <v>18325944</v>
      </c>
      <c r="K9" s="118">
        <f t="shared" si="1"/>
        <v>2006709</v>
      </c>
      <c r="L9" s="118">
        <f t="shared" si="1"/>
        <v>0</v>
      </c>
      <c r="M9" s="118">
        <f t="shared" si="1"/>
        <v>0</v>
      </c>
      <c r="N9" s="118">
        <f t="shared" si="1"/>
        <v>16319235</v>
      </c>
      <c r="O9" s="118">
        <f t="shared" si="1"/>
        <v>16319235</v>
      </c>
      <c r="P9" s="120">
        <f t="shared" ref="P9:P37" si="2">E9+J9</f>
        <v>73578685</v>
      </c>
    </row>
    <row r="10" spans="1:17" s="93" customFormat="1" ht="70.900000000000006" customHeight="1" x14ac:dyDescent="0.2">
      <c r="A10" s="191" t="s">
        <v>162</v>
      </c>
      <c r="B10" s="161" t="s">
        <v>114</v>
      </c>
      <c r="C10" s="161" t="s">
        <v>27</v>
      </c>
      <c r="D10" s="162" t="s">
        <v>115</v>
      </c>
      <c r="E10" s="163">
        <f>F10</f>
        <v>12016828</v>
      </c>
      <c r="F10" s="163">
        <f>11942169+74659</f>
        <v>12016828</v>
      </c>
      <c r="G10" s="163">
        <v>8833309</v>
      </c>
      <c r="H10" s="163">
        <f>175580+3866+121700+169281+74659</f>
        <v>545086</v>
      </c>
      <c r="I10" s="163"/>
      <c r="J10" s="163">
        <f>K10+N10</f>
        <v>50000</v>
      </c>
      <c r="K10" s="163">
        <f>L10+M10</f>
        <v>0</v>
      </c>
      <c r="L10" s="163"/>
      <c r="M10" s="163"/>
      <c r="N10" s="163">
        <f>O10</f>
        <v>50000</v>
      </c>
      <c r="O10" s="163">
        <f>50000</f>
        <v>50000</v>
      </c>
      <c r="P10" s="163">
        <f t="shared" si="2"/>
        <v>12066828</v>
      </c>
      <c r="Q10" s="119"/>
    </row>
    <row r="11" spans="1:17" s="93" customFormat="1" ht="16.149999999999999" customHeight="1" x14ac:dyDescent="0.2">
      <c r="A11" s="191" t="s">
        <v>163</v>
      </c>
      <c r="B11" s="161" t="s">
        <v>117</v>
      </c>
      <c r="C11" s="161"/>
      <c r="D11" s="162" t="s">
        <v>118</v>
      </c>
      <c r="E11" s="163">
        <f>E12+E13</f>
        <v>28143233</v>
      </c>
      <c r="F11" s="163">
        <f>F12+F13</f>
        <v>28143233</v>
      </c>
      <c r="G11" s="163">
        <f>G12+G13</f>
        <v>17370345</v>
      </c>
      <c r="H11" s="163">
        <f>H12+H13</f>
        <v>3139975</v>
      </c>
      <c r="I11" s="163">
        <f>I12+I13</f>
        <v>0</v>
      </c>
      <c r="J11" s="144">
        <f t="shared" ref="J11:J37" si="3">K11+N11</f>
        <v>9251344</v>
      </c>
      <c r="K11" s="163">
        <f>K12+K13</f>
        <v>1758109</v>
      </c>
      <c r="L11" s="163"/>
      <c r="M11" s="163"/>
      <c r="N11" s="163">
        <f>O11</f>
        <v>7493235</v>
      </c>
      <c r="O11" s="163">
        <f>O12+O13</f>
        <v>7493235</v>
      </c>
      <c r="P11" s="163">
        <f t="shared" si="2"/>
        <v>37394577</v>
      </c>
      <c r="Q11" s="119"/>
    </row>
    <row r="12" spans="1:17" s="93" customFormat="1" ht="15" x14ac:dyDescent="0.2">
      <c r="A12" s="191" t="s">
        <v>164</v>
      </c>
      <c r="B12" s="164">
        <v>1010</v>
      </c>
      <c r="C12" s="128" t="s">
        <v>82</v>
      </c>
      <c r="D12" s="165" t="s">
        <v>116</v>
      </c>
      <c r="E12" s="141">
        <f>F12</f>
        <v>28115933</v>
      </c>
      <c r="F12" s="141">
        <f>28115933</f>
        <v>28115933</v>
      </c>
      <c r="G12" s="141">
        <v>17370345</v>
      </c>
      <c r="H12" s="141">
        <f>1324370+173089+1238207+404309</f>
        <v>3139975</v>
      </c>
      <c r="I12" s="141"/>
      <c r="J12" s="144">
        <f t="shared" si="3"/>
        <v>9251344</v>
      </c>
      <c r="K12" s="144">
        <v>1758109</v>
      </c>
      <c r="L12" s="141"/>
      <c r="M12" s="141"/>
      <c r="N12" s="144">
        <f>O12</f>
        <v>7493235</v>
      </c>
      <c r="O12" s="144">
        <f>7000000+493235</f>
        <v>7493235</v>
      </c>
      <c r="P12" s="163">
        <f t="shared" si="2"/>
        <v>37367277</v>
      </c>
      <c r="Q12" s="119"/>
    </row>
    <row r="13" spans="1:17" s="93" customFormat="1" ht="30" x14ac:dyDescent="0.2">
      <c r="A13" s="191" t="s">
        <v>165</v>
      </c>
      <c r="B13" s="164">
        <v>1140</v>
      </c>
      <c r="C13" s="128" t="s">
        <v>119</v>
      </c>
      <c r="D13" s="165" t="s">
        <v>120</v>
      </c>
      <c r="E13" s="141">
        <f>F13</f>
        <v>27300</v>
      </c>
      <c r="F13" s="141">
        <v>27300</v>
      </c>
      <c r="G13" s="141"/>
      <c r="H13" s="141"/>
      <c r="I13" s="141"/>
      <c r="J13" s="144"/>
      <c r="K13" s="144"/>
      <c r="L13" s="141"/>
      <c r="M13" s="141"/>
      <c r="N13" s="144"/>
      <c r="O13" s="144"/>
      <c r="P13" s="163">
        <f t="shared" si="2"/>
        <v>27300</v>
      </c>
      <c r="Q13" s="119"/>
    </row>
    <row r="14" spans="1:17" s="93" customFormat="1" ht="16.899999999999999" customHeight="1" x14ac:dyDescent="0.2">
      <c r="A14" s="191" t="s">
        <v>166</v>
      </c>
      <c r="B14" s="166">
        <v>3000</v>
      </c>
      <c r="C14" s="128"/>
      <c r="D14" s="162" t="s">
        <v>83</v>
      </c>
      <c r="E14" s="144">
        <f t="shared" ref="E14:O14" si="4">E15+E16</f>
        <v>535464</v>
      </c>
      <c r="F14" s="144">
        <f t="shared" si="4"/>
        <v>535464</v>
      </c>
      <c r="G14" s="144">
        <f t="shared" si="4"/>
        <v>250380</v>
      </c>
      <c r="H14" s="144">
        <f t="shared" si="4"/>
        <v>0</v>
      </c>
      <c r="I14" s="144">
        <f t="shared" si="4"/>
        <v>0</v>
      </c>
      <c r="J14" s="144">
        <f t="shared" si="4"/>
        <v>0</v>
      </c>
      <c r="K14" s="144">
        <f t="shared" si="4"/>
        <v>0</v>
      </c>
      <c r="L14" s="144">
        <f t="shared" si="4"/>
        <v>0</v>
      </c>
      <c r="M14" s="144">
        <f t="shared" si="4"/>
        <v>0</v>
      </c>
      <c r="N14" s="144">
        <f t="shared" si="4"/>
        <v>0</v>
      </c>
      <c r="O14" s="144">
        <f t="shared" si="4"/>
        <v>0</v>
      </c>
      <c r="P14" s="163">
        <f t="shared" si="2"/>
        <v>535464</v>
      </c>
      <c r="Q14" s="119"/>
    </row>
    <row r="15" spans="1:17" s="93" customFormat="1" ht="30" x14ac:dyDescent="0.2">
      <c r="A15" s="191" t="s">
        <v>167</v>
      </c>
      <c r="B15" s="164">
        <v>3210</v>
      </c>
      <c r="C15" s="128" t="s">
        <v>109</v>
      </c>
      <c r="D15" s="167" t="s">
        <v>110</v>
      </c>
      <c r="E15" s="141">
        <f>F15</f>
        <v>305464</v>
      </c>
      <c r="F15" s="141">
        <v>305464</v>
      </c>
      <c r="G15" s="141">
        <v>250380</v>
      </c>
      <c r="H15" s="141"/>
      <c r="I15" s="141"/>
      <c r="J15" s="144"/>
      <c r="K15" s="144"/>
      <c r="L15" s="141"/>
      <c r="M15" s="141"/>
      <c r="N15" s="144"/>
      <c r="O15" s="141"/>
      <c r="P15" s="163">
        <f t="shared" si="2"/>
        <v>305464</v>
      </c>
      <c r="Q15" s="119"/>
    </row>
    <row r="16" spans="1:17" s="93" customFormat="1" ht="30" x14ac:dyDescent="0.2">
      <c r="A16" s="191" t="s">
        <v>168</v>
      </c>
      <c r="B16" s="164">
        <v>3242</v>
      </c>
      <c r="C16" s="128" t="s">
        <v>84</v>
      </c>
      <c r="D16" s="167" t="s">
        <v>142</v>
      </c>
      <c r="E16" s="141">
        <f>F16</f>
        <v>230000</v>
      </c>
      <c r="F16" s="141">
        <v>230000</v>
      </c>
      <c r="G16" s="144"/>
      <c r="H16" s="144"/>
      <c r="I16" s="144"/>
      <c r="J16" s="144">
        <f t="shared" si="3"/>
        <v>0</v>
      </c>
      <c r="K16" s="144">
        <f>L16+M16</f>
        <v>0</v>
      </c>
      <c r="L16" s="144"/>
      <c r="M16" s="144"/>
      <c r="N16" s="144">
        <f t="shared" ref="N16:N35" si="5">O16</f>
        <v>0</v>
      </c>
      <c r="O16" s="144"/>
      <c r="P16" s="163">
        <f t="shared" si="2"/>
        <v>230000</v>
      </c>
      <c r="Q16" s="119"/>
    </row>
    <row r="17" spans="1:17" s="93" customFormat="1" ht="14.25" x14ac:dyDescent="0.2">
      <c r="A17" s="191" t="s">
        <v>169</v>
      </c>
      <c r="B17" s="166">
        <v>4000</v>
      </c>
      <c r="C17" s="161"/>
      <c r="D17" s="162" t="s">
        <v>85</v>
      </c>
      <c r="E17" s="144">
        <f t="shared" ref="E17:J17" si="6">E18+E19+E20</f>
        <v>2936190</v>
      </c>
      <c r="F17" s="144">
        <f t="shared" si="6"/>
        <v>2936190</v>
      </c>
      <c r="G17" s="144">
        <f t="shared" si="6"/>
        <v>1222527</v>
      </c>
      <c r="H17" s="144">
        <f t="shared" si="6"/>
        <v>233445</v>
      </c>
      <c r="I17" s="144">
        <f t="shared" si="6"/>
        <v>0</v>
      </c>
      <c r="J17" s="144">
        <f t="shared" si="6"/>
        <v>30200</v>
      </c>
      <c r="K17" s="144">
        <f>K18+K20</f>
        <v>30200</v>
      </c>
      <c r="L17" s="144">
        <f>L18+L20</f>
        <v>0</v>
      </c>
      <c r="M17" s="144">
        <f>M18+M20</f>
        <v>0</v>
      </c>
      <c r="N17" s="144">
        <f>N18+N20</f>
        <v>0</v>
      </c>
      <c r="O17" s="144">
        <f>O18+O20</f>
        <v>0</v>
      </c>
      <c r="P17" s="163">
        <f t="shared" si="2"/>
        <v>2966390</v>
      </c>
      <c r="Q17" s="119"/>
    </row>
    <row r="18" spans="1:17" s="93" customFormat="1" ht="38.25" x14ac:dyDescent="0.2">
      <c r="A18" s="191" t="s">
        <v>170</v>
      </c>
      <c r="B18" s="164">
        <v>4060</v>
      </c>
      <c r="C18" s="128" t="s">
        <v>86</v>
      </c>
      <c r="D18" s="168" t="s">
        <v>132</v>
      </c>
      <c r="E18" s="141">
        <f>F18</f>
        <v>2029394</v>
      </c>
      <c r="F18" s="141">
        <f>1972218+57176</f>
        <v>2029394</v>
      </c>
      <c r="G18" s="141">
        <v>1144577</v>
      </c>
      <c r="H18" s="141">
        <f>4832+31601+129639+57176</f>
        <v>223248</v>
      </c>
      <c r="I18" s="144"/>
      <c r="J18" s="144">
        <f t="shared" si="3"/>
        <v>30200</v>
      </c>
      <c r="K18" s="144">
        <v>30200</v>
      </c>
      <c r="L18" s="144"/>
      <c r="M18" s="144"/>
      <c r="N18" s="144">
        <f t="shared" si="5"/>
        <v>0</v>
      </c>
      <c r="O18" s="144"/>
      <c r="P18" s="163">
        <f t="shared" si="2"/>
        <v>2059594</v>
      </c>
      <c r="Q18" s="119"/>
    </row>
    <row r="19" spans="1:17" s="93" customFormat="1" ht="25.5" x14ac:dyDescent="0.2">
      <c r="A19" s="191" t="s">
        <v>171</v>
      </c>
      <c r="B19" s="164">
        <v>4081</v>
      </c>
      <c r="C19" s="128" t="s">
        <v>121</v>
      </c>
      <c r="D19" s="168" t="s">
        <v>143</v>
      </c>
      <c r="E19" s="141">
        <f>F19</f>
        <v>115296</v>
      </c>
      <c r="F19" s="141">
        <v>115296</v>
      </c>
      <c r="G19" s="141">
        <v>77950</v>
      </c>
      <c r="H19" s="141">
        <f>8808+661+728</f>
        <v>10197</v>
      </c>
      <c r="I19" s="144"/>
      <c r="J19" s="144"/>
      <c r="K19" s="144"/>
      <c r="L19" s="144"/>
      <c r="M19" s="144"/>
      <c r="N19" s="144"/>
      <c r="O19" s="144"/>
      <c r="P19" s="163">
        <f t="shared" si="2"/>
        <v>115296</v>
      </c>
      <c r="Q19" s="119"/>
    </row>
    <row r="20" spans="1:17" s="93" customFormat="1" ht="15" x14ac:dyDescent="0.2">
      <c r="A20" s="191" t="s">
        <v>172</v>
      </c>
      <c r="B20" s="164">
        <v>4082</v>
      </c>
      <c r="C20" s="128" t="s">
        <v>121</v>
      </c>
      <c r="D20" s="168" t="s">
        <v>144</v>
      </c>
      <c r="E20" s="141">
        <f>F20</f>
        <v>791500</v>
      </c>
      <c r="F20" s="141">
        <v>791500</v>
      </c>
      <c r="G20" s="141"/>
      <c r="H20" s="141"/>
      <c r="I20" s="144"/>
      <c r="J20" s="144">
        <f t="shared" si="3"/>
        <v>0</v>
      </c>
      <c r="K20" s="144"/>
      <c r="L20" s="144"/>
      <c r="M20" s="144"/>
      <c r="N20" s="144">
        <f t="shared" si="5"/>
        <v>0</v>
      </c>
      <c r="O20" s="144"/>
      <c r="P20" s="163">
        <f t="shared" si="2"/>
        <v>791500</v>
      </c>
      <c r="Q20" s="119"/>
    </row>
    <row r="21" spans="1:17" s="93" customFormat="1" ht="15" x14ac:dyDescent="0.2">
      <c r="A21" s="191" t="s">
        <v>173</v>
      </c>
      <c r="B21" s="166">
        <v>5000</v>
      </c>
      <c r="C21" s="128"/>
      <c r="D21" s="162" t="s">
        <v>87</v>
      </c>
      <c r="E21" s="144">
        <f>E22</f>
        <v>447914</v>
      </c>
      <c r="F21" s="144">
        <f t="shared" ref="F21:O21" si="7">F22</f>
        <v>447914</v>
      </c>
      <c r="G21" s="144">
        <f t="shared" si="7"/>
        <v>213179</v>
      </c>
      <c r="H21" s="144">
        <f t="shared" si="7"/>
        <v>65994</v>
      </c>
      <c r="I21" s="144">
        <f t="shared" si="7"/>
        <v>0</v>
      </c>
      <c r="J21" s="144">
        <f t="shared" si="7"/>
        <v>0</v>
      </c>
      <c r="K21" s="144">
        <f t="shared" si="7"/>
        <v>0</v>
      </c>
      <c r="L21" s="144">
        <f t="shared" si="7"/>
        <v>0</v>
      </c>
      <c r="M21" s="144">
        <f t="shared" si="7"/>
        <v>0</v>
      </c>
      <c r="N21" s="144">
        <f t="shared" si="7"/>
        <v>0</v>
      </c>
      <c r="O21" s="144">
        <f t="shared" si="7"/>
        <v>0</v>
      </c>
      <c r="P21" s="163">
        <f t="shared" si="2"/>
        <v>447914</v>
      </c>
      <c r="Q21" s="119"/>
    </row>
    <row r="22" spans="1:17" s="93" customFormat="1" ht="51" x14ac:dyDescent="0.2">
      <c r="A22" s="191" t="s">
        <v>174</v>
      </c>
      <c r="B22" s="164">
        <v>5061</v>
      </c>
      <c r="C22" s="128" t="s">
        <v>88</v>
      </c>
      <c r="D22" s="168" t="s">
        <v>108</v>
      </c>
      <c r="E22" s="141">
        <f>F22</f>
        <v>447914</v>
      </c>
      <c r="F22" s="141">
        <v>447914</v>
      </c>
      <c r="G22" s="141">
        <v>213179</v>
      </c>
      <c r="H22" s="141">
        <f>20995+44999</f>
        <v>65994</v>
      </c>
      <c r="I22" s="141"/>
      <c r="J22" s="144">
        <f t="shared" si="3"/>
        <v>0</v>
      </c>
      <c r="K22" s="144">
        <f>L22+M22</f>
        <v>0</v>
      </c>
      <c r="L22" s="144"/>
      <c r="M22" s="144"/>
      <c r="N22" s="144">
        <f t="shared" si="5"/>
        <v>0</v>
      </c>
      <c r="O22" s="144"/>
      <c r="P22" s="163">
        <f t="shared" si="2"/>
        <v>447914</v>
      </c>
      <c r="Q22" s="119"/>
    </row>
    <row r="23" spans="1:17" s="93" customFormat="1" ht="15" x14ac:dyDescent="0.2">
      <c r="A23" s="191" t="s">
        <v>175</v>
      </c>
      <c r="B23" s="166">
        <v>6000</v>
      </c>
      <c r="C23" s="128"/>
      <c r="D23" s="162" t="s">
        <v>89</v>
      </c>
      <c r="E23" s="144">
        <f>E24+E25</f>
        <v>10697112</v>
      </c>
      <c r="F23" s="144">
        <f>F24+F25</f>
        <v>10697112</v>
      </c>
      <c r="G23" s="144">
        <f>G24+G25</f>
        <v>0</v>
      </c>
      <c r="H23" s="144">
        <f>H24+H25</f>
        <v>1424412</v>
      </c>
      <c r="I23" s="144">
        <f>I24+I25</f>
        <v>0</v>
      </c>
      <c r="J23" s="144">
        <f t="shared" si="3"/>
        <v>3016000</v>
      </c>
      <c r="K23" s="144">
        <f>K24+K25</f>
        <v>0</v>
      </c>
      <c r="L23" s="144">
        <f>L24+L25</f>
        <v>0</v>
      </c>
      <c r="M23" s="144">
        <f>M24+M25</f>
        <v>0</v>
      </c>
      <c r="N23" s="144">
        <f>N24+N25</f>
        <v>3016000</v>
      </c>
      <c r="O23" s="144">
        <f>O24+O25</f>
        <v>3016000</v>
      </c>
      <c r="P23" s="163">
        <f t="shared" si="2"/>
        <v>13713112</v>
      </c>
      <c r="Q23" s="119"/>
    </row>
    <row r="24" spans="1:17" s="93" customFormat="1" ht="18" customHeight="1" x14ac:dyDescent="0.2">
      <c r="A24" s="191" t="s">
        <v>176</v>
      </c>
      <c r="B24" s="164">
        <v>6011</v>
      </c>
      <c r="C24" s="128" t="s">
        <v>91</v>
      </c>
      <c r="D24" s="168" t="s">
        <v>126</v>
      </c>
      <c r="E24" s="141">
        <f>F24</f>
        <v>0</v>
      </c>
      <c r="F24" s="141"/>
      <c r="G24" s="141"/>
      <c r="H24" s="141"/>
      <c r="I24" s="144"/>
      <c r="J24" s="144">
        <f t="shared" si="3"/>
        <v>1170000</v>
      </c>
      <c r="K24" s="144">
        <f>L24+M24</f>
        <v>0</v>
      </c>
      <c r="L24" s="144"/>
      <c r="M24" s="144"/>
      <c r="N24" s="144">
        <f t="shared" si="5"/>
        <v>1170000</v>
      </c>
      <c r="O24" s="141">
        <f>670000+500000</f>
        <v>1170000</v>
      </c>
      <c r="P24" s="163">
        <f t="shared" si="2"/>
        <v>1170000</v>
      </c>
      <c r="Q24" s="119"/>
    </row>
    <row r="25" spans="1:17" s="93" customFormat="1" ht="15" x14ac:dyDescent="0.2">
      <c r="A25" s="191" t="s">
        <v>177</v>
      </c>
      <c r="B25" s="164">
        <v>6030</v>
      </c>
      <c r="C25" s="128" t="s">
        <v>91</v>
      </c>
      <c r="D25" s="167" t="s">
        <v>122</v>
      </c>
      <c r="E25" s="141">
        <f>F25</f>
        <v>10697112</v>
      </c>
      <c r="F25" s="141">
        <f>11028947-200000-74659-57176</f>
        <v>10697112</v>
      </c>
      <c r="G25" s="141"/>
      <c r="H25" s="141">
        <f>1556247-74659-57176</f>
        <v>1424412</v>
      </c>
      <c r="I25" s="144"/>
      <c r="J25" s="144">
        <f t="shared" si="3"/>
        <v>1846000</v>
      </c>
      <c r="K25" s="144">
        <f>L25+M25</f>
        <v>0</v>
      </c>
      <c r="L25" s="144"/>
      <c r="M25" s="144"/>
      <c r="N25" s="144">
        <f t="shared" si="5"/>
        <v>1846000</v>
      </c>
      <c r="O25" s="141">
        <f>1200000+646000</f>
        <v>1846000</v>
      </c>
      <c r="P25" s="163">
        <f t="shared" si="2"/>
        <v>12543112</v>
      </c>
      <c r="Q25" s="119"/>
    </row>
    <row r="26" spans="1:17" s="93" customFormat="1" ht="27.6" customHeight="1" x14ac:dyDescent="0.2">
      <c r="A26" s="191" t="s">
        <v>178</v>
      </c>
      <c r="B26" s="180">
        <v>7100</v>
      </c>
      <c r="C26" s="183"/>
      <c r="D26" s="184" t="s">
        <v>145</v>
      </c>
      <c r="E26" s="219">
        <f>F26</f>
        <v>416000</v>
      </c>
      <c r="F26" s="141">
        <f>F27</f>
        <v>416000</v>
      </c>
      <c r="G26" s="141">
        <f>G27</f>
        <v>0</v>
      </c>
      <c r="H26" s="141">
        <f>H27</f>
        <v>0</v>
      </c>
      <c r="I26" s="141">
        <f>I27</f>
        <v>0</v>
      </c>
      <c r="J26" s="144">
        <f t="shared" si="3"/>
        <v>0</v>
      </c>
      <c r="K26" s="144"/>
      <c r="L26" s="144"/>
      <c r="M26" s="144"/>
      <c r="N26" s="144"/>
      <c r="O26" s="141"/>
      <c r="P26" s="163">
        <f t="shared" si="2"/>
        <v>416000</v>
      </c>
      <c r="Q26" s="119"/>
    </row>
    <row r="27" spans="1:17" s="93" customFormat="1" ht="15" x14ac:dyDescent="0.2">
      <c r="A27" s="191" t="s">
        <v>179</v>
      </c>
      <c r="B27" s="164">
        <v>7130</v>
      </c>
      <c r="C27" s="181" t="s">
        <v>146</v>
      </c>
      <c r="D27" s="182" t="s">
        <v>147</v>
      </c>
      <c r="E27" s="141">
        <f>F27</f>
        <v>416000</v>
      </c>
      <c r="F27" s="141">
        <f>216000+200000</f>
        <v>416000</v>
      </c>
      <c r="G27" s="141"/>
      <c r="H27" s="141"/>
      <c r="I27" s="144"/>
      <c r="J27" s="144">
        <f t="shared" si="3"/>
        <v>0</v>
      </c>
      <c r="K27" s="144"/>
      <c r="L27" s="144"/>
      <c r="M27" s="144"/>
      <c r="N27" s="144"/>
      <c r="O27" s="141"/>
      <c r="P27" s="163">
        <f t="shared" si="2"/>
        <v>416000</v>
      </c>
      <c r="Q27" s="119"/>
    </row>
    <row r="28" spans="1:17" s="93" customFormat="1" ht="15" x14ac:dyDescent="0.2">
      <c r="A28" s="191" t="s">
        <v>180</v>
      </c>
      <c r="B28" s="166">
        <v>7300</v>
      </c>
      <c r="C28" s="128"/>
      <c r="D28" s="162" t="s">
        <v>123</v>
      </c>
      <c r="E28" s="144">
        <f t="shared" ref="E28:J28" si="8">E29+E30+E31</f>
        <v>20000</v>
      </c>
      <c r="F28" s="144">
        <f t="shared" si="8"/>
        <v>20000</v>
      </c>
      <c r="G28" s="144">
        <f t="shared" si="8"/>
        <v>0</v>
      </c>
      <c r="H28" s="144">
        <f t="shared" si="8"/>
        <v>0</v>
      </c>
      <c r="I28" s="144">
        <f t="shared" si="8"/>
        <v>0</v>
      </c>
      <c r="J28" s="144">
        <f t="shared" si="8"/>
        <v>3200000</v>
      </c>
      <c r="K28" s="144">
        <f>K29+K30</f>
        <v>0</v>
      </c>
      <c r="L28" s="144">
        <f>L29+L30</f>
        <v>0</v>
      </c>
      <c r="M28" s="144">
        <f>M29+M30</f>
        <v>0</v>
      </c>
      <c r="N28" s="144">
        <f>N29+N30+N31</f>
        <v>3200000</v>
      </c>
      <c r="O28" s="144">
        <f>O29+O30+O31</f>
        <v>3200000</v>
      </c>
      <c r="P28" s="163">
        <f t="shared" si="2"/>
        <v>3220000</v>
      </c>
      <c r="Q28" s="119"/>
    </row>
    <row r="29" spans="1:17" s="93" customFormat="1" ht="30" x14ac:dyDescent="0.2">
      <c r="A29" s="191" t="s">
        <v>181</v>
      </c>
      <c r="B29" s="164">
        <v>7310</v>
      </c>
      <c r="C29" s="128" t="s">
        <v>127</v>
      </c>
      <c r="D29" s="167" t="s">
        <v>128</v>
      </c>
      <c r="E29" s="144">
        <f>F29</f>
        <v>0</v>
      </c>
      <c r="F29" s="144"/>
      <c r="G29" s="144"/>
      <c r="H29" s="144"/>
      <c r="I29" s="144"/>
      <c r="J29" s="144">
        <f t="shared" si="3"/>
        <v>1500000</v>
      </c>
      <c r="K29" s="144">
        <f>L29+M29</f>
        <v>0</v>
      </c>
      <c r="L29" s="144"/>
      <c r="M29" s="144"/>
      <c r="N29" s="144">
        <f t="shared" si="5"/>
        <v>1500000</v>
      </c>
      <c r="O29" s="141">
        <f>1500000</f>
        <v>1500000</v>
      </c>
      <c r="P29" s="163">
        <f t="shared" si="2"/>
        <v>1500000</v>
      </c>
      <c r="Q29" s="119"/>
    </row>
    <row r="30" spans="1:17" s="93" customFormat="1" ht="45" x14ac:dyDescent="0.2">
      <c r="A30" s="191" t="s">
        <v>182</v>
      </c>
      <c r="B30" s="164">
        <v>7330</v>
      </c>
      <c r="C30" s="128" t="s">
        <v>127</v>
      </c>
      <c r="D30" s="167" t="s">
        <v>134</v>
      </c>
      <c r="E30" s="144">
        <f>F30</f>
        <v>0</v>
      </c>
      <c r="F30" s="144"/>
      <c r="G30" s="144"/>
      <c r="H30" s="144"/>
      <c r="I30" s="144"/>
      <c r="J30" s="144">
        <f t="shared" si="3"/>
        <v>1700000</v>
      </c>
      <c r="K30" s="144"/>
      <c r="L30" s="144"/>
      <c r="M30" s="144"/>
      <c r="N30" s="144">
        <f t="shared" si="5"/>
        <v>1700000</v>
      </c>
      <c r="O30" s="141">
        <f>200000+100000+1400000</f>
        <v>1700000</v>
      </c>
      <c r="P30" s="163">
        <f t="shared" si="2"/>
        <v>1700000</v>
      </c>
      <c r="Q30" s="119"/>
    </row>
    <row r="31" spans="1:17" s="93" customFormat="1" ht="30" x14ac:dyDescent="0.25">
      <c r="A31" s="191" t="s">
        <v>183</v>
      </c>
      <c r="B31" s="164">
        <v>7350</v>
      </c>
      <c r="C31" s="128" t="s">
        <v>127</v>
      </c>
      <c r="D31" s="179" t="s">
        <v>148</v>
      </c>
      <c r="E31" s="141">
        <f>F31</f>
        <v>20000</v>
      </c>
      <c r="F31" s="141">
        <v>20000</v>
      </c>
      <c r="G31" s="144"/>
      <c r="H31" s="144"/>
      <c r="I31" s="144"/>
      <c r="J31" s="144">
        <f t="shared" si="3"/>
        <v>0</v>
      </c>
      <c r="K31" s="144"/>
      <c r="L31" s="144"/>
      <c r="M31" s="144"/>
      <c r="N31" s="144"/>
      <c r="O31" s="141"/>
      <c r="P31" s="163">
        <f t="shared" si="2"/>
        <v>20000</v>
      </c>
      <c r="Q31" s="119"/>
    </row>
    <row r="32" spans="1:17" s="93" customFormat="1" ht="28.5" x14ac:dyDescent="0.2">
      <c r="A32" s="191" t="s">
        <v>184</v>
      </c>
      <c r="B32" s="166">
        <v>7600</v>
      </c>
      <c r="C32" s="128"/>
      <c r="D32" s="162" t="s">
        <v>124</v>
      </c>
      <c r="E32" s="144">
        <f t="shared" ref="E32:O32" si="9">E33+E34+E35</f>
        <v>40000</v>
      </c>
      <c r="F32" s="144">
        <f t="shared" si="9"/>
        <v>40000</v>
      </c>
      <c r="G32" s="144">
        <f t="shared" si="9"/>
        <v>0</v>
      </c>
      <c r="H32" s="144">
        <f t="shared" si="9"/>
        <v>0</v>
      </c>
      <c r="I32" s="144">
        <f t="shared" si="9"/>
        <v>0</v>
      </c>
      <c r="J32" s="144">
        <f t="shared" si="9"/>
        <v>2560000</v>
      </c>
      <c r="K32" s="144">
        <f t="shared" si="9"/>
        <v>0</v>
      </c>
      <c r="L32" s="144">
        <f t="shared" si="9"/>
        <v>0</v>
      </c>
      <c r="M32" s="144">
        <f t="shared" si="9"/>
        <v>0</v>
      </c>
      <c r="N32" s="144">
        <f t="shared" si="9"/>
        <v>2560000</v>
      </c>
      <c r="O32" s="144">
        <f t="shared" si="9"/>
        <v>2560000</v>
      </c>
      <c r="P32" s="163">
        <f t="shared" si="2"/>
        <v>2600000</v>
      </c>
      <c r="Q32" s="119"/>
    </row>
    <row r="33" spans="1:17" s="93" customFormat="1" ht="30" x14ac:dyDescent="0.2">
      <c r="A33" s="191" t="s">
        <v>185</v>
      </c>
      <c r="B33" s="164">
        <v>7650</v>
      </c>
      <c r="C33" s="128" t="s">
        <v>39</v>
      </c>
      <c r="D33" s="167" t="s">
        <v>125</v>
      </c>
      <c r="E33" s="144"/>
      <c r="F33" s="144"/>
      <c r="G33" s="144"/>
      <c r="H33" s="144"/>
      <c r="I33" s="144"/>
      <c r="J33" s="144">
        <f t="shared" si="3"/>
        <v>60000</v>
      </c>
      <c r="K33" s="144">
        <f>L33+M33</f>
        <v>0</v>
      </c>
      <c r="L33" s="144"/>
      <c r="M33" s="144"/>
      <c r="N33" s="144">
        <f t="shared" si="5"/>
        <v>60000</v>
      </c>
      <c r="O33" s="141">
        <v>60000</v>
      </c>
      <c r="P33" s="163">
        <f t="shared" si="2"/>
        <v>60000</v>
      </c>
      <c r="Q33" s="119"/>
    </row>
    <row r="34" spans="1:17" s="93" customFormat="1" ht="30" x14ac:dyDescent="0.2">
      <c r="A34" s="191" t="s">
        <v>186</v>
      </c>
      <c r="B34" s="164">
        <v>7670</v>
      </c>
      <c r="C34" s="128" t="s">
        <v>39</v>
      </c>
      <c r="D34" s="167" t="s">
        <v>92</v>
      </c>
      <c r="E34" s="144"/>
      <c r="F34" s="144"/>
      <c r="G34" s="144"/>
      <c r="H34" s="144"/>
      <c r="I34" s="144"/>
      <c r="J34" s="144">
        <f t="shared" si="3"/>
        <v>2500000</v>
      </c>
      <c r="K34" s="144"/>
      <c r="L34" s="144"/>
      <c r="M34" s="144"/>
      <c r="N34" s="144">
        <f t="shared" si="5"/>
        <v>2500000</v>
      </c>
      <c r="O34" s="141">
        <f>2500000</f>
        <v>2500000</v>
      </c>
      <c r="P34" s="163">
        <f t="shared" si="2"/>
        <v>2500000</v>
      </c>
      <c r="Q34" s="119"/>
    </row>
    <row r="35" spans="1:17" s="93" customFormat="1" ht="15" customHeight="1" x14ac:dyDescent="0.2">
      <c r="A35" s="191" t="s">
        <v>187</v>
      </c>
      <c r="B35" s="164">
        <v>7693</v>
      </c>
      <c r="C35" s="128" t="s">
        <v>39</v>
      </c>
      <c r="D35" s="167" t="s">
        <v>131</v>
      </c>
      <c r="E35" s="144">
        <f>F35</f>
        <v>40000</v>
      </c>
      <c r="F35" s="144">
        <v>40000</v>
      </c>
      <c r="G35" s="144"/>
      <c r="H35" s="144"/>
      <c r="I35" s="144"/>
      <c r="J35" s="144">
        <f t="shared" si="3"/>
        <v>0</v>
      </c>
      <c r="K35" s="144"/>
      <c r="L35" s="144"/>
      <c r="M35" s="144"/>
      <c r="N35" s="144">
        <f t="shared" si="5"/>
        <v>0</v>
      </c>
      <c r="O35" s="144"/>
      <c r="P35" s="163">
        <f t="shared" si="2"/>
        <v>40000</v>
      </c>
      <c r="Q35" s="119"/>
    </row>
    <row r="36" spans="1:17" s="93" customFormat="1" ht="16.899999999999999" customHeight="1" x14ac:dyDescent="0.2">
      <c r="A36" s="191" t="s">
        <v>188</v>
      </c>
      <c r="B36" s="166">
        <v>8300</v>
      </c>
      <c r="C36" s="128"/>
      <c r="D36" s="162" t="s">
        <v>129</v>
      </c>
      <c r="E36" s="144">
        <f>E37</f>
        <v>0</v>
      </c>
      <c r="F36" s="144">
        <f t="shared" ref="F36:O36" si="10">F37</f>
        <v>0</v>
      </c>
      <c r="G36" s="144">
        <f t="shared" si="10"/>
        <v>0</v>
      </c>
      <c r="H36" s="144">
        <f t="shared" si="10"/>
        <v>0</v>
      </c>
      <c r="I36" s="144">
        <f t="shared" si="10"/>
        <v>0</v>
      </c>
      <c r="J36" s="144">
        <f>J37</f>
        <v>218400</v>
      </c>
      <c r="K36" s="144">
        <f>K37</f>
        <v>218400</v>
      </c>
      <c r="L36" s="144">
        <f t="shared" si="10"/>
        <v>0</v>
      </c>
      <c r="M36" s="144">
        <f t="shared" si="10"/>
        <v>0</v>
      </c>
      <c r="N36" s="144">
        <f t="shared" si="10"/>
        <v>0</v>
      </c>
      <c r="O36" s="144">
        <f t="shared" si="10"/>
        <v>0</v>
      </c>
      <c r="P36" s="163">
        <f t="shared" si="2"/>
        <v>218400</v>
      </c>
      <c r="Q36" s="119"/>
    </row>
    <row r="37" spans="1:17" s="93" customFormat="1" ht="27" customHeight="1" x14ac:dyDescent="0.2">
      <c r="A37" s="191" t="s">
        <v>189</v>
      </c>
      <c r="B37" s="164">
        <v>8330</v>
      </c>
      <c r="C37" s="128" t="s">
        <v>130</v>
      </c>
      <c r="D37" s="167" t="s">
        <v>190</v>
      </c>
      <c r="E37" s="141"/>
      <c r="F37" s="141"/>
      <c r="G37" s="144"/>
      <c r="H37" s="144"/>
      <c r="I37" s="144"/>
      <c r="J37" s="144">
        <f t="shared" si="3"/>
        <v>218400</v>
      </c>
      <c r="K37" s="141">
        <v>218400</v>
      </c>
      <c r="L37" s="144"/>
      <c r="M37" s="144"/>
      <c r="N37" s="144"/>
      <c r="O37" s="141"/>
      <c r="P37" s="163">
        <f t="shared" si="2"/>
        <v>218400</v>
      </c>
      <c r="Q37" s="119"/>
    </row>
    <row r="38" spans="1:17" s="93" customFormat="1" ht="18" customHeight="1" x14ac:dyDescent="0.2">
      <c r="A38" s="192"/>
      <c r="B38" s="164"/>
      <c r="C38" s="128"/>
      <c r="D38" s="169" t="s">
        <v>37</v>
      </c>
      <c r="E38" s="170">
        <f t="shared" ref="E38:P38" si="11">E10+E11+E14+E17+E21+E23+E26+E28+E32+E36</f>
        <v>55252741</v>
      </c>
      <c r="F38" s="170">
        <f t="shared" si="11"/>
        <v>55252741</v>
      </c>
      <c r="G38" s="170">
        <f t="shared" si="11"/>
        <v>27889740</v>
      </c>
      <c r="H38" s="170">
        <f t="shared" si="11"/>
        <v>5408912</v>
      </c>
      <c r="I38" s="170">
        <f t="shared" si="11"/>
        <v>0</v>
      </c>
      <c r="J38" s="170">
        <f t="shared" si="11"/>
        <v>18325944</v>
      </c>
      <c r="K38" s="170">
        <f t="shared" si="11"/>
        <v>2006709</v>
      </c>
      <c r="L38" s="170">
        <f t="shared" si="11"/>
        <v>0</v>
      </c>
      <c r="M38" s="170">
        <f t="shared" si="11"/>
        <v>0</v>
      </c>
      <c r="N38" s="170">
        <f t="shared" si="11"/>
        <v>16319235</v>
      </c>
      <c r="O38" s="170">
        <f t="shared" si="11"/>
        <v>16319235</v>
      </c>
      <c r="P38" s="170">
        <f t="shared" si="11"/>
        <v>73578685</v>
      </c>
      <c r="Q38" s="119"/>
    </row>
    <row r="39" spans="1:17" s="93" customFormat="1" ht="23.25" customHeight="1" x14ac:dyDescent="0.2">
      <c r="A39" s="92"/>
      <c r="B39" s="246" t="s">
        <v>93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</row>
    <row r="40" spans="1:17" s="93" customFormat="1" ht="23.25" customHeight="1" x14ac:dyDescent="0.2">
      <c r="A40" s="92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</row>
    <row r="41" spans="1:17" s="93" customFormat="1" ht="29.25" customHeight="1" x14ac:dyDescent="0.2">
      <c r="A41" s="92"/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</row>
    <row r="42" spans="1:17" s="93" customFormat="1" ht="27.75" customHeight="1" x14ac:dyDescent="0.2">
      <c r="A42" s="92"/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</row>
  </sheetData>
  <mergeCells count="26">
    <mergeCell ref="A4:A7"/>
    <mergeCell ref="B39:P39"/>
    <mergeCell ref="M6:M7"/>
    <mergeCell ref="N5:N7"/>
    <mergeCell ref="O6:O7"/>
    <mergeCell ref="F5:F7"/>
    <mergeCell ref="K5:K7"/>
    <mergeCell ref="L5:M5"/>
    <mergeCell ref="E4:I4"/>
    <mergeCell ref="I5:I7"/>
    <mergeCell ref="M1:Q1"/>
    <mergeCell ref="L6:L7"/>
    <mergeCell ref="C4:C7"/>
    <mergeCell ref="D4:D7"/>
    <mergeCell ref="E5:E7"/>
    <mergeCell ref="J4:O4"/>
    <mergeCell ref="B2:P2"/>
    <mergeCell ref="G5:H5"/>
    <mergeCell ref="P4:P7"/>
    <mergeCell ref="B42:P42"/>
    <mergeCell ref="G6:G7"/>
    <mergeCell ref="H6:H7"/>
    <mergeCell ref="B4:B7"/>
    <mergeCell ref="J5:J7"/>
    <mergeCell ref="B40:Q40"/>
    <mergeCell ref="B41:Q41"/>
  </mergeCells>
  <phoneticPr fontId="2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80" fitToHeight="0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showGridLines="0" showZeros="0" topLeftCell="D1" zoomScale="75" workbookViewId="0">
      <selection activeCell="D1" sqref="A1:IV1"/>
    </sheetView>
  </sheetViews>
  <sheetFormatPr defaultColWidth="9.1640625" defaultRowHeight="12.75" x14ac:dyDescent="0.2"/>
  <cols>
    <col min="1" max="1" width="0.33203125" style="15" hidden="1" customWidth="1"/>
    <col min="2" max="2" width="4.33203125" style="15" hidden="1" customWidth="1"/>
    <col min="3" max="3" width="1.1640625" style="15" hidden="1" customWidth="1"/>
    <col min="4" max="4" width="6.1640625" style="15" customWidth="1"/>
    <col min="5" max="5" width="29.5" style="15" customWidth="1"/>
    <col min="6" max="6" width="13" style="15" customWidth="1"/>
    <col min="7" max="7" width="12.1640625" style="15" customWidth="1"/>
    <col min="8" max="8" width="7.6640625" style="18" customWidth="1"/>
    <col min="9" max="9" width="8" style="18" customWidth="1"/>
    <col min="10" max="10" width="8.1640625" style="18" customWidth="1"/>
    <col min="11" max="11" width="8.5" style="18" customWidth="1"/>
    <col min="12" max="12" width="13.1640625" style="18" customWidth="1"/>
    <col min="13" max="13" width="8.6640625" style="15" customWidth="1"/>
    <col min="14" max="14" width="7.6640625" style="15" customWidth="1"/>
    <col min="15" max="16" width="9" style="15" customWidth="1"/>
    <col min="17" max="18" width="8.1640625" style="15" customWidth="1"/>
    <col min="19" max="19" width="8.33203125" style="15" customWidth="1"/>
    <col min="20" max="20" width="24.5" style="15" customWidth="1"/>
    <col min="21" max="21" width="21.33203125" style="15" customWidth="1"/>
    <col min="22" max="22" width="19.1640625" style="15" customWidth="1"/>
    <col min="23" max="23" width="19.33203125" style="15" customWidth="1"/>
    <col min="24" max="24" width="21.6640625" style="15" customWidth="1"/>
    <col min="25" max="25" width="19.33203125" style="15" customWidth="1"/>
    <col min="26" max="26" width="26.1640625" style="15" customWidth="1"/>
    <col min="27" max="27" width="37.33203125" style="15" customWidth="1"/>
    <col min="28" max="28" width="17.1640625" style="15" customWidth="1"/>
    <col min="29" max="29" width="20.1640625" style="15" customWidth="1"/>
    <col min="30" max="16384" width="9.1640625" style="15"/>
  </cols>
  <sheetData>
    <row r="1" spans="1:29" ht="57.6" customHeight="1" x14ac:dyDescent="0.25">
      <c r="D1" s="38"/>
      <c r="E1" s="38"/>
      <c r="O1" s="240" t="s">
        <v>243</v>
      </c>
      <c r="P1" s="240"/>
      <c r="Q1" s="240"/>
      <c r="R1" s="240"/>
      <c r="S1" s="240"/>
    </row>
    <row r="2" spans="1:29" ht="48" customHeight="1" x14ac:dyDescent="0.2">
      <c r="A2" s="13"/>
      <c r="B2" s="13"/>
      <c r="C2" s="13"/>
      <c r="D2" s="248" t="s">
        <v>159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29" ht="18" customHeight="1" x14ac:dyDescent="0.2">
      <c r="A3" s="13"/>
      <c r="B3" s="13"/>
      <c r="C3" s="13"/>
      <c r="D3" s="13"/>
      <c r="H3" s="42"/>
      <c r="I3" s="42"/>
      <c r="J3" s="42"/>
      <c r="K3" s="42"/>
      <c r="L3" s="20"/>
      <c r="M3" s="19"/>
      <c r="N3" s="208"/>
      <c r="R3" s="210" t="s">
        <v>218</v>
      </c>
    </row>
    <row r="4" spans="1:29" s="81" customFormat="1" ht="48" customHeight="1" x14ac:dyDescent="0.25">
      <c r="A4" s="78" t="s">
        <v>30</v>
      </c>
      <c r="B4" s="79" t="s">
        <v>15</v>
      </c>
      <c r="C4" s="80">
        <v>0</v>
      </c>
      <c r="D4" s="253" t="s">
        <v>191</v>
      </c>
      <c r="E4" s="253" t="s">
        <v>160</v>
      </c>
      <c r="F4" s="250" t="s">
        <v>192</v>
      </c>
      <c r="G4" s="251"/>
      <c r="H4" s="251"/>
      <c r="I4" s="251"/>
      <c r="J4" s="251"/>
      <c r="K4" s="251"/>
      <c r="L4" s="252"/>
      <c r="M4" s="249" t="s">
        <v>219</v>
      </c>
      <c r="N4" s="249"/>
      <c r="O4" s="249"/>
      <c r="P4" s="249"/>
      <c r="Q4" s="249"/>
      <c r="R4" s="249"/>
      <c r="S4" s="249"/>
    </row>
    <row r="5" spans="1:29" s="81" customFormat="1" ht="48" customHeight="1" x14ac:dyDescent="0.25">
      <c r="A5" s="78"/>
      <c r="B5" s="79"/>
      <c r="C5" s="80"/>
      <c r="D5" s="254"/>
      <c r="E5" s="254"/>
      <c r="F5" s="189" t="s">
        <v>161</v>
      </c>
      <c r="G5" s="194"/>
      <c r="H5" s="195"/>
      <c r="I5" s="186" t="s">
        <v>193</v>
      </c>
      <c r="J5" s="186"/>
      <c r="K5" s="197"/>
      <c r="L5" s="249" t="s">
        <v>152</v>
      </c>
      <c r="M5" s="249" t="s">
        <v>200</v>
      </c>
      <c r="N5" s="249"/>
      <c r="O5" s="256" t="s">
        <v>193</v>
      </c>
      <c r="P5" s="256"/>
      <c r="Q5" s="256"/>
      <c r="R5" s="256"/>
      <c r="S5" s="260" t="s">
        <v>152</v>
      </c>
    </row>
    <row r="6" spans="1:29" s="81" customFormat="1" ht="48" customHeight="1" x14ac:dyDescent="0.25">
      <c r="A6" s="78"/>
      <c r="B6" s="79"/>
      <c r="C6" s="80"/>
      <c r="D6" s="254"/>
      <c r="E6" s="254"/>
      <c r="F6" s="189"/>
      <c r="G6" s="190"/>
      <c r="H6" s="249" t="s">
        <v>194</v>
      </c>
      <c r="I6" s="249"/>
      <c r="J6" s="249" t="s">
        <v>195</v>
      </c>
      <c r="K6" s="249"/>
      <c r="L6" s="249"/>
      <c r="M6" s="249"/>
      <c r="N6" s="249"/>
      <c r="O6" s="257" t="s">
        <v>194</v>
      </c>
      <c r="P6" s="258"/>
      <c r="Q6" s="257" t="s">
        <v>195</v>
      </c>
      <c r="R6" s="259"/>
      <c r="S6" s="261"/>
    </row>
    <row r="7" spans="1:29" s="81" customFormat="1" ht="30.75" customHeight="1" x14ac:dyDescent="0.25">
      <c r="A7" s="78" t="s">
        <v>29</v>
      </c>
      <c r="B7" s="79" t="s">
        <v>15</v>
      </c>
      <c r="C7" s="80">
        <v>0</v>
      </c>
      <c r="D7" s="254"/>
      <c r="E7" s="254"/>
      <c r="F7" s="249" t="s">
        <v>196</v>
      </c>
      <c r="G7" s="249"/>
      <c r="H7" s="249"/>
      <c r="I7" s="249"/>
      <c r="J7" s="249"/>
      <c r="K7" s="249"/>
      <c r="L7" s="249"/>
      <c r="M7" s="250" t="s">
        <v>196</v>
      </c>
      <c r="N7" s="251"/>
      <c r="O7" s="251"/>
      <c r="P7" s="251"/>
      <c r="Q7" s="251"/>
      <c r="R7" s="252"/>
      <c r="S7" s="261"/>
    </row>
    <row r="8" spans="1:29" s="81" customFormat="1" ht="45" x14ac:dyDescent="0.25">
      <c r="A8" s="78" t="s">
        <v>31</v>
      </c>
      <c r="B8" s="79" t="s">
        <v>15</v>
      </c>
      <c r="C8" s="80">
        <v>0</v>
      </c>
      <c r="D8" s="255"/>
      <c r="E8" s="255"/>
      <c r="F8" s="124" t="s">
        <v>133</v>
      </c>
      <c r="G8" s="156" t="s">
        <v>112</v>
      </c>
      <c r="H8" s="156"/>
      <c r="I8" s="148"/>
      <c r="J8" s="148"/>
      <c r="K8" s="148"/>
      <c r="L8" s="148"/>
      <c r="M8" s="198"/>
      <c r="N8" s="148"/>
      <c r="O8" s="207"/>
      <c r="P8" s="207"/>
      <c r="Q8" s="207"/>
      <c r="R8" s="207"/>
      <c r="S8" s="262"/>
    </row>
    <row r="9" spans="1:29" s="81" customFormat="1" ht="26.45" customHeight="1" x14ac:dyDescent="0.25">
      <c r="A9" s="78"/>
      <c r="B9" s="79"/>
      <c r="C9" s="80"/>
      <c r="D9" s="193">
        <v>1</v>
      </c>
      <c r="E9" s="193">
        <v>2</v>
      </c>
      <c r="F9" s="177">
        <v>3</v>
      </c>
      <c r="G9" s="70">
        <v>4</v>
      </c>
      <c r="H9" s="70">
        <v>5</v>
      </c>
      <c r="I9" s="196">
        <v>6</v>
      </c>
      <c r="J9" s="196">
        <v>7</v>
      </c>
      <c r="K9" s="196">
        <v>8</v>
      </c>
      <c r="L9" s="196">
        <v>9</v>
      </c>
      <c r="M9" s="196">
        <v>10</v>
      </c>
      <c r="N9" s="196">
        <v>11</v>
      </c>
      <c r="O9" s="207">
        <v>12</v>
      </c>
      <c r="P9" s="207">
        <v>13</v>
      </c>
      <c r="Q9" s="207">
        <v>14</v>
      </c>
      <c r="R9" s="207">
        <v>15</v>
      </c>
      <c r="S9" s="207">
        <v>16</v>
      </c>
    </row>
    <row r="10" spans="1:29" ht="23.25" customHeight="1" x14ac:dyDescent="0.3">
      <c r="A10" s="21" t="s">
        <v>28</v>
      </c>
      <c r="B10" s="11" t="s">
        <v>15</v>
      </c>
      <c r="C10" s="39">
        <v>0</v>
      </c>
      <c r="D10" s="82">
        <v>420</v>
      </c>
      <c r="E10" s="82" t="s">
        <v>95</v>
      </c>
      <c r="F10" s="127" t="s">
        <v>197</v>
      </c>
      <c r="G10" s="127" t="s">
        <v>198</v>
      </c>
      <c r="H10" s="132"/>
      <c r="I10" s="132"/>
      <c r="J10" s="132"/>
      <c r="K10" s="132"/>
      <c r="L10" s="132" t="s">
        <v>199</v>
      </c>
      <c r="M10" s="206"/>
      <c r="N10" s="206"/>
      <c r="O10" s="209"/>
      <c r="P10" s="209"/>
      <c r="Q10" s="209"/>
      <c r="R10" s="209"/>
      <c r="S10" s="209"/>
    </row>
    <row r="11" spans="1:29" ht="39.75" customHeight="1" x14ac:dyDescent="0.3">
      <c r="A11" s="22">
        <v>13</v>
      </c>
      <c r="B11" s="12" t="s">
        <v>15</v>
      </c>
      <c r="C11" s="39">
        <v>0</v>
      </c>
      <c r="D11" s="40"/>
      <c r="E11" s="83" t="s">
        <v>151</v>
      </c>
      <c r="F11" s="145" t="s">
        <v>197</v>
      </c>
      <c r="G11" s="145" t="s">
        <v>198</v>
      </c>
      <c r="H11" s="41"/>
      <c r="I11" s="151"/>
      <c r="J11" s="151"/>
      <c r="K11" s="151"/>
      <c r="L11" s="151" t="s">
        <v>199</v>
      </c>
      <c r="M11" s="151"/>
      <c r="N11" s="151"/>
      <c r="O11" s="209"/>
      <c r="P11" s="209"/>
      <c r="Q11" s="209"/>
      <c r="R11" s="209"/>
      <c r="S11" s="209"/>
    </row>
    <row r="12" spans="1:29" s="23" customFormat="1" ht="31.5" customHeight="1" x14ac:dyDescent="0.2">
      <c r="A12" s="14"/>
      <c r="B12" s="16"/>
      <c r="C12" s="16"/>
      <c r="D12" s="15"/>
      <c r="E12" s="15"/>
      <c r="F12" s="15"/>
      <c r="G12" s="15"/>
      <c r="H12" s="18"/>
      <c r="I12" s="18"/>
      <c r="J12" s="18"/>
      <c r="K12" s="18"/>
      <c r="L12" s="18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30" customHeight="1" x14ac:dyDescent="0.3">
      <c r="A13" s="17"/>
      <c r="B13" s="24"/>
      <c r="C13" s="24"/>
      <c r="E13" s="121" t="s">
        <v>96</v>
      </c>
      <c r="H13" s="122" t="s">
        <v>97</v>
      </c>
      <c r="I13" s="122"/>
      <c r="J13" s="122"/>
      <c r="K13" s="122"/>
    </row>
    <row r="14" spans="1:29" s="25" customFormat="1" x14ac:dyDescent="0.2">
      <c r="A14" s="26"/>
      <c r="B14" s="27"/>
      <c r="C14" s="27"/>
      <c r="D14" s="15"/>
      <c r="E14" s="15"/>
      <c r="F14" s="15"/>
      <c r="G14" s="15"/>
      <c r="H14" s="18"/>
      <c r="I14" s="18"/>
      <c r="J14" s="18"/>
      <c r="K14" s="18"/>
      <c r="L14" s="18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s="25" customFormat="1" x14ac:dyDescent="0.2">
      <c r="A15" s="26"/>
      <c r="B15" s="27"/>
      <c r="C15" s="27"/>
      <c r="D15" s="15"/>
      <c r="E15" s="15"/>
      <c r="F15" s="15"/>
      <c r="G15" s="15"/>
      <c r="H15" s="18"/>
      <c r="I15" s="18"/>
      <c r="J15" s="18"/>
      <c r="K15" s="18"/>
      <c r="L15" s="18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s="25" customFormat="1" x14ac:dyDescent="0.2">
      <c r="A16" s="26"/>
      <c r="B16" s="27"/>
      <c r="C16" s="27"/>
      <c r="D16" s="15"/>
      <c r="E16" s="15"/>
      <c r="F16" s="15"/>
      <c r="G16" s="15"/>
      <c r="H16" s="18"/>
      <c r="I16" s="18"/>
      <c r="J16" s="18"/>
      <c r="K16" s="18"/>
      <c r="L16" s="18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s="25" customFormat="1" x14ac:dyDescent="0.2">
      <c r="A17" s="26"/>
      <c r="B17" s="27"/>
      <c r="C17" s="27"/>
      <c r="D17" s="15"/>
      <c r="E17" s="15"/>
      <c r="F17" s="15"/>
      <c r="G17" s="15"/>
      <c r="H17" s="18"/>
      <c r="I17" s="18"/>
      <c r="J17" s="18"/>
      <c r="K17" s="18"/>
      <c r="L17" s="18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x14ac:dyDescent="0.2">
      <c r="A18" s="17"/>
      <c r="B18" s="24"/>
      <c r="C18" s="24"/>
    </row>
    <row r="19" spans="1:29" x14ac:dyDescent="0.2">
      <c r="A19" s="17"/>
      <c r="B19" s="24"/>
      <c r="C19" s="24"/>
    </row>
    <row r="20" spans="1:29" x14ac:dyDescent="0.2">
      <c r="A20" s="17"/>
      <c r="B20" s="24"/>
      <c r="C20" s="24"/>
    </row>
    <row r="21" spans="1:29" x14ac:dyDescent="0.2">
      <c r="A21" s="17"/>
      <c r="B21" s="24"/>
      <c r="C21" s="24"/>
    </row>
    <row r="22" spans="1:29" x14ac:dyDescent="0.2">
      <c r="A22" s="17"/>
      <c r="B22" s="24"/>
      <c r="C22" s="24"/>
    </row>
    <row r="23" spans="1:29" x14ac:dyDescent="0.2">
      <c r="A23" s="17"/>
      <c r="B23" s="24"/>
      <c r="C23" s="24"/>
    </row>
    <row r="24" spans="1:29" x14ac:dyDescent="0.2">
      <c r="A24" s="17"/>
      <c r="B24" s="24"/>
      <c r="C24" s="24"/>
    </row>
    <row r="25" spans="1:29" x14ac:dyDescent="0.2">
      <c r="A25" s="17"/>
      <c r="B25" s="24"/>
      <c r="C25" s="24"/>
    </row>
    <row r="26" spans="1:29" x14ac:dyDescent="0.2">
      <c r="A26" s="17"/>
      <c r="B26" s="24"/>
      <c r="C26" s="24"/>
    </row>
    <row r="27" spans="1:29" x14ac:dyDescent="0.2">
      <c r="A27" s="17"/>
      <c r="B27" s="24"/>
      <c r="C27" s="24"/>
    </row>
    <row r="28" spans="1:29" x14ac:dyDescent="0.2">
      <c r="A28" s="17"/>
      <c r="B28" s="24"/>
      <c r="C28" s="24"/>
    </row>
    <row r="29" spans="1:29" x14ac:dyDescent="0.2">
      <c r="A29" s="17"/>
      <c r="B29" s="24"/>
      <c r="C29" s="24"/>
    </row>
    <row r="30" spans="1:29" x14ac:dyDescent="0.2">
      <c r="A30" s="17"/>
      <c r="B30" s="24"/>
      <c r="C30" s="24"/>
    </row>
    <row r="31" spans="1:29" x14ac:dyDescent="0.2">
      <c r="A31" s="17"/>
      <c r="B31" s="24"/>
      <c r="C31" s="24"/>
    </row>
    <row r="32" spans="1:29" x14ac:dyDescent="0.2">
      <c r="A32" s="17"/>
      <c r="B32" s="24"/>
      <c r="C32" s="24"/>
    </row>
    <row r="33" spans="1:3" x14ac:dyDescent="0.2">
      <c r="A33" s="17"/>
      <c r="B33" s="24"/>
      <c r="C33" s="24"/>
    </row>
    <row r="34" spans="1:3" x14ac:dyDescent="0.2">
      <c r="A34" s="17"/>
      <c r="B34" s="24"/>
      <c r="C34" s="24"/>
    </row>
    <row r="35" spans="1:3" x14ac:dyDescent="0.2">
      <c r="A35" s="17"/>
      <c r="B35" s="24"/>
      <c r="C35" s="24"/>
    </row>
    <row r="36" spans="1:3" x14ac:dyDescent="0.2">
      <c r="A36" s="17"/>
      <c r="B36" s="24"/>
      <c r="C36" s="24"/>
    </row>
    <row r="37" spans="1:3" x14ac:dyDescent="0.2">
      <c r="A37" s="17"/>
      <c r="B37" s="24"/>
      <c r="C37" s="24"/>
    </row>
    <row r="38" spans="1:3" x14ac:dyDescent="0.2">
      <c r="A38" s="17"/>
      <c r="B38" s="24"/>
      <c r="C38" s="24"/>
    </row>
    <row r="39" spans="1:3" x14ac:dyDescent="0.2">
      <c r="A39" s="17"/>
      <c r="B39" s="24"/>
      <c r="C39" s="24"/>
    </row>
    <row r="40" spans="1:3" x14ac:dyDescent="0.2">
      <c r="A40" s="17"/>
      <c r="B40" s="24"/>
      <c r="C40" s="24"/>
    </row>
    <row r="41" spans="1:3" ht="44.25" customHeight="1" x14ac:dyDescent="0.2">
      <c r="A41" s="17"/>
    </row>
    <row r="42" spans="1:3" x14ac:dyDescent="0.2">
      <c r="A42" s="17"/>
    </row>
    <row r="43" spans="1:3" x14ac:dyDescent="0.2">
      <c r="A43" s="17"/>
    </row>
    <row r="44" spans="1:3" ht="16.5" thickBot="1" x14ac:dyDescent="0.3">
      <c r="C44" s="28"/>
    </row>
    <row r="54" ht="45.75" customHeight="1" x14ac:dyDescent="0.2"/>
  </sheetData>
  <mergeCells count="16">
    <mergeCell ref="M7:R7"/>
    <mergeCell ref="M5:N6"/>
    <mergeCell ref="O5:R5"/>
    <mergeCell ref="O6:P6"/>
    <mergeCell ref="Q6:R6"/>
    <mergeCell ref="S5:S8"/>
    <mergeCell ref="O1:S1"/>
    <mergeCell ref="D2:N2"/>
    <mergeCell ref="F7:K7"/>
    <mergeCell ref="H6:I6"/>
    <mergeCell ref="J6:K6"/>
    <mergeCell ref="L5:L7"/>
    <mergeCell ref="F4:L4"/>
    <mergeCell ref="D4:D8"/>
    <mergeCell ref="E4:E8"/>
    <mergeCell ref="M4:S4"/>
  </mergeCells>
  <phoneticPr fontId="45" type="noConversion"/>
  <printOptions horizontalCentered="1"/>
  <pageMargins left="0.19685039370078741" right="0" top="0.59055118110236227" bottom="0.39370078740157483" header="0.31496062992125984" footer="0.31496062992125984"/>
  <pageSetup paperSize="9" scale="80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E1" zoomScaleNormal="100" zoomScaleSheetLayoutView="90" workbookViewId="0">
      <selection activeCell="E1" sqref="A1:IV1"/>
    </sheetView>
  </sheetViews>
  <sheetFormatPr defaultColWidth="9.1640625" defaultRowHeight="12.75" x14ac:dyDescent="0.2"/>
  <cols>
    <col min="1" max="1" width="8.6640625" style="6" customWidth="1"/>
    <col min="2" max="2" width="11.6640625" style="73" customWidth="1"/>
    <col min="3" max="3" width="8.33203125" style="73" customWidth="1"/>
    <col min="4" max="4" width="52.5" style="6" customWidth="1"/>
    <col min="5" max="5" width="45.83203125" style="6" customWidth="1"/>
    <col min="6" max="6" width="12" style="6" customWidth="1"/>
    <col min="7" max="7" width="13.1640625" style="6" customWidth="1"/>
    <col min="8" max="8" width="13.6640625" style="6" customWidth="1"/>
    <col min="9" max="9" width="11.5" style="6" customWidth="1"/>
    <col min="10" max="16384" width="9.1640625" style="5"/>
  </cols>
  <sheetData>
    <row r="1" spans="1:9" ht="48.6" customHeight="1" x14ac:dyDescent="0.2">
      <c r="F1" s="263" t="s">
        <v>244</v>
      </c>
      <c r="G1" s="263"/>
      <c r="H1" s="263"/>
      <c r="I1" s="263"/>
    </row>
    <row r="2" spans="1:9" ht="23.45" customHeight="1" x14ac:dyDescent="0.2">
      <c r="A2" s="2"/>
      <c r="B2" s="266" t="s">
        <v>203</v>
      </c>
      <c r="C2" s="267"/>
      <c r="D2" s="267"/>
      <c r="E2" s="267"/>
      <c r="F2" s="267"/>
      <c r="G2" s="267"/>
      <c r="H2" s="267"/>
      <c r="I2" s="267"/>
    </row>
    <row r="3" spans="1:9" ht="14.45" customHeight="1" x14ac:dyDescent="0.2">
      <c r="B3" s="74"/>
      <c r="C3" s="74"/>
      <c r="D3" s="7"/>
      <c r="E3" s="84"/>
      <c r="F3" s="84"/>
      <c r="G3" s="85"/>
      <c r="H3" s="84"/>
      <c r="I3" s="65" t="s">
        <v>79</v>
      </c>
    </row>
    <row r="4" spans="1:9" ht="69.599999999999994" customHeight="1" x14ac:dyDescent="0.2">
      <c r="A4" s="204" t="s">
        <v>217</v>
      </c>
      <c r="B4" s="50" t="s">
        <v>213</v>
      </c>
      <c r="C4" s="50" t="s">
        <v>214</v>
      </c>
      <c r="D4" s="52" t="s">
        <v>201</v>
      </c>
      <c r="E4" s="70" t="s">
        <v>202</v>
      </c>
      <c r="F4" s="70" t="s">
        <v>215</v>
      </c>
      <c r="G4" s="70" t="s">
        <v>216</v>
      </c>
      <c r="H4" s="70" t="s">
        <v>204</v>
      </c>
      <c r="I4" s="205" t="s">
        <v>205</v>
      </c>
    </row>
    <row r="5" spans="1:9" ht="14.25" x14ac:dyDescent="0.2">
      <c r="A5" s="201">
        <v>1</v>
      </c>
      <c r="B5" s="51">
        <v>2</v>
      </c>
      <c r="C5" s="51">
        <v>3</v>
      </c>
      <c r="D5" s="89">
        <v>4</v>
      </c>
      <c r="E5" s="66">
        <v>5</v>
      </c>
      <c r="F5" s="66">
        <v>6</v>
      </c>
      <c r="G5" s="66">
        <v>7</v>
      </c>
      <c r="H5" s="66">
        <v>8</v>
      </c>
      <c r="I5" s="66">
        <v>9</v>
      </c>
    </row>
    <row r="6" spans="1:9" s="29" customFormat="1" ht="16.899999999999999" customHeight="1" x14ac:dyDescent="0.2">
      <c r="A6" s="200"/>
      <c r="B6" s="75"/>
      <c r="C6" s="75"/>
      <c r="D6" s="67" t="s">
        <v>80</v>
      </c>
      <c r="E6" s="68"/>
      <c r="F6" s="68"/>
      <c r="G6" s="68">
        <f>G21</f>
        <v>16319235</v>
      </c>
      <c r="H6" s="68">
        <f>H21</f>
        <v>16319235</v>
      </c>
      <c r="I6" s="142">
        <f>I21</f>
        <v>0</v>
      </c>
    </row>
    <row r="7" spans="1:9" ht="17.45" customHeight="1" x14ac:dyDescent="0.2">
      <c r="A7" s="199"/>
      <c r="B7" s="75"/>
      <c r="C7" s="75"/>
      <c r="D7" s="67" t="s">
        <v>81</v>
      </c>
      <c r="E7" s="69"/>
      <c r="F7" s="69"/>
      <c r="G7" s="69">
        <f>G21</f>
        <v>16319235</v>
      </c>
      <c r="H7" s="69">
        <f>H21</f>
        <v>16319235</v>
      </c>
      <c r="I7" s="143">
        <f>I21</f>
        <v>0</v>
      </c>
    </row>
    <row r="8" spans="1:9" ht="75" x14ac:dyDescent="0.2">
      <c r="A8" s="220" t="s">
        <v>162</v>
      </c>
      <c r="B8" s="128" t="s">
        <v>114</v>
      </c>
      <c r="C8" s="128" t="s">
        <v>27</v>
      </c>
      <c r="D8" s="167" t="s">
        <v>115</v>
      </c>
      <c r="E8" s="149" t="s">
        <v>206</v>
      </c>
      <c r="F8" s="69"/>
      <c r="G8" s="69">
        <v>50000</v>
      </c>
      <c r="H8" s="69">
        <v>50000</v>
      </c>
      <c r="I8" s="152"/>
    </row>
    <row r="9" spans="1:9" ht="15" customHeight="1" x14ac:dyDescent="0.2">
      <c r="A9" s="220" t="s">
        <v>164</v>
      </c>
      <c r="B9" s="164">
        <v>1010</v>
      </c>
      <c r="C9" s="128" t="s">
        <v>82</v>
      </c>
      <c r="D9" s="165" t="s">
        <v>116</v>
      </c>
      <c r="E9" s="125" t="s">
        <v>113</v>
      </c>
      <c r="F9" s="123">
        <v>2019</v>
      </c>
      <c r="G9" s="71">
        <v>7000000</v>
      </c>
      <c r="H9" s="71">
        <v>7000000</v>
      </c>
      <c r="I9" s="123"/>
    </row>
    <row r="10" spans="1:9" ht="40.15" customHeight="1" x14ac:dyDescent="0.2">
      <c r="A10" s="220"/>
      <c r="B10" s="164">
        <v>1010</v>
      </c>
      <c r="C10" s="128" t="s">
        <v>82</v>
      </c>
      <c r="D10" s="165" t="s">
        <v>116</v>
      </c>
      <c r="E10" s="146" t="s">
        <v>207</v>
      </c>
      <c r="F10" s="123"/>
      <c r="G10" s="71">
        <v>493235</v>
      </c>
      <c r="H10" s="71">
        <v>493235</v>
      </c>
      <c r="I10" s="123"/>
    </row>
    <row r="11" spans="1:9" ht="17.45" customHeight="1" x14ac:dyDescent="0.2">
      <c r="A11" s="220" t="s">
        <v>176</v>
      </c>
      <c r="B11" s="164">
        <v>6011</v>
      </c>
      <c r="C11" s="128" t="s">
        <v>91</v>
      </c>
      <c r="D11" s="167" t="s">
        <v>126</v>
      </c>
      <c r="E11" s="98" t="s">
        <v>90</v>
      </c>
      <c r="F11" s="123">
        <v>2019</v>
      </c>
      <c r="G11" s="71">
        <v>670000</v>
      </c>
      <c r="H11" s="71">
        <v>670000</v>
      </c>
      <c r="I11" s="152"/>
    </row>
    <row r="12" spans="1:9" ht="53.45" customHeight="1" x14ac:dyDescent="0.25">
      <c r="A12" s="221" t="s">
        <v>176</v>
      </c>
      <c r="B12" s="164">
        <v>6011</v>
      </c>
      <c r="C12" s="128" t="s">
        <v>91</v>
      </c>
      <c r="D12" s="167" t="s">
        <v>126</v>
      </c>
      <c r="E12" s="179" t="s">
        <v>208</v>
      </c>
      <c r="F12" s="123">
        <v>2019</v>
      </c>
      <c r="G12" s="71">
        <v>500000</v>
      </c>
      <c r="H12" s="71">
        <v>500000</v>
      </c>
      <c r="I12" s="152"/>
    </row>
    <row r="13" spans="1:9" ht="15" x14ac:dyDescent="0.2">
      <c r="A13" s="221" t="s">
        <v>177</v>
      </c>
      <c r="B13" s="164">
        <v>6030</v>
      </c>
      <c r="C13" s="128" t="s">
        <v>91</v>
      </c>
      <c r="D13" s="167" t="s">
        <v>122</v>
      </c>
      <c r="E13" s="125" t="s">
        <v>139</v>
      </c>
      <c r="F13" s="123">
        <v>2019</v>
      </c>
      <c r="G13" s="71">
        <v>1200000</v>
      </c>
      <c r="H13" s="71">
        <v>1200000</v>
      </c>
      <c r="I13" s="153"/>
    </row>
    <row r="14" spans="1:9" ht="15" x14ac:dyDescent="0.2">
      <c r="A14" s="221" t="s">
        <v>177</v>
      </c>
      <c r="B14" s="164">
        <v>6030</v>
      </c>
      <c r="C14" s="128" t="s">
        <v>91</v>
      </c>
      <c r="D14" s="167" t="s">
        <v>122</v>
      </c>
      <c r="E14" s="125" t="s">
        <v>140</v>
      </c>
      <c r="F14" s="123">
        <v>2019</v>
      </c>
      <c r="G14" s="71">
        <v>296000</v>
      </c>
      <c r="H14" s="71">
        <v>296000</v>
      </c>
      <c r="I14" s="153"/>
    </row>
    <row r="15" spans="1:9" ht="25.5" x14ac:dyDescent="0.2">
      <c r="A15" s="221" t="s">
        <v>177</v>
      </c>
      <c r="B15" s="164">
        <v>6030</v>
      </c>
      <c r="C15" s="128" t="s">
        <v>91</v>
      </c>
      <c r="D15" s="167" t="s">
        <v>122</v>
      </c>
      <c r="E15" s="146" t="s">
        <v>149</v>
      </c>
      <c r="F15" s="123">
        <v>2019</v>
      </c>
      <c r="G15" s="71">
        <v>350000</v>
      </c>
      <c r="H15" s="71">
        <v>350000</v>
      </c>
      <c r="I15" s="153"/>
    </row>
    <row r="16" spans="1:9" ht="18" customHeight="1" x14ac:dyDescent="0.2">
      <c r="A16" s="220" t="s">
        <v>181</v>
      </c>
      <c r="B16" s="164">
        <v>7310</v>
      </c>
      <c r="C16" s="128" t="s">
        <v>127</v>
      </c>
      <c r="D16" s="167" t="s">
        <v>128</v>
      </c>
      <c r="E16" s="125" t="s">
        <v>141</v>
      </c>
      <c r="F16" s="123">
        <v>2019</v>
      </c>
      <c r="G16" s="71">
        <v>1500000</v>
      </c>
      <c r="H16" s="71">
        <v>1500000</v>
      </c>
      <c r="I16" s="152"/>
    </row>
    <row r="17" spans="1:16" ht="29.45" customHeight="1" x14ac:dyDescent="0.2">
      <c r="A17" s="220" t="s">
        <v>182</v>
      </c>
      <c r="B17" s="164">
        <v>7330</v>
      </c>
      <c r="C17" s="128" t="s">
        <v>127</v>
      </c>
      <c r="D17" s="167" t="s">
        <v>134</v>
      </c>
      <c r="E17" s="149" t="s">
        <v>209</v>
      </c>
      <c r="F17" s="123">
        <v>2019</v>
      </c>
      <c r="G17" s="71">
        <v>1500000</v>
      </c>
      <c r="H17" s="71">
        <v>1500000</v>
      </c>
      <c r="I17" s="152"/>
    </row>
    <row r="18" spans="1:16" ht="40.9" customHeight="1" x14ac:dyDescent="0.2">
      <c r="A18" s="221" t="s">
        <v>182</v>
      </c>
      <c r="B18" s="164">
        <v>7330</v>
      </c>
      <c r="C18" s="128" t="s">
        <v>127</v>
      </c>
      <c r="D18" s="167" t="s">
        <v>134</v>
      </c>
      <c r="E18" s="149" t="s">
        <v>211</v>
      </c>
      <c r="F18" s="123">
        <v>2019</v>
      </c>
      <c r="G18" s="71">
        <v>200000</v>
      </c>
      <c r="H18" s="71">
        <v>200000</v>
      </c>
      <c r="I18" s="152"/>
    </row>
    <row r="19" spans="1:16" ht="28.15" customHeight="1" x14ac:dyDescent="0.2">
      <c r="A19" s="221" t="s">
        <v>185</v>
      </c>
      <c r="B19" s="164">
        <v>7650</v>
      </c>
      <c r="C19" s="128" t="s">
        <v>39</v>
      </c>
      <c r="D19" s="167" t="s">
        <v>125</v>
      </c>
      <c r="E19" s="126" t="s">
        <v>98</v>
      </c>
      <c r="F19" s="123">
        <v>2019</v>
      </c>
      <c r="G19" s="71">
        <v>60000</v>
      </c>
      <c r="H19" s="71">
        <v>60000</v>
      </c>
      <c r="I19" s="152"/>
    </row>
    <row r="20" spans="1:16" ht="15" customHeight="1" x14ac:dyDescent="0.2">
      <c r="A20" s="221" t="s">
        <v>186</v>
      </c>
      <c r="B20" s="164">
        <v>7670</v>
      </c>
      <c r="C20" s="128" t="s">
        <v>39</v>
      </c>
      <c r="D20" s="167" t="s">
        <v>92</v>
      </c>
      <c r="E20" s="125" t="s">
        <v>210</v>
      </c>
      <c r="F20" s="123">
        <v>2019</v>
      </c>
      <c r="G20" s="71">
        <v>2500000</v>
      </c>
      <c r="H20" s="71">
        <v>2500000</v>
      </c>
      <c r="I20" s="152"/>
    </row>
    <row r="21" spans="1:16" ht="16.149999999999999" customHeight="1" x14ac:dyDescent="0.2">
      <c r="A21" s="202"/>
      <c r="B21" s="70"/>
      <c r="C21" s="76"/>
      <c r="D21" s="67" t="s">
        <v>212</v>
      </c>
      <c r="E21" s="72"/>
      <c r="F21" s="72"/>
      <c r="G21" s="154">
        <f>SUM(G8:G20)</f>
        <v>16319235</v>
      </c>
      <c r="H21" s="154">
        <f>SUM(H8:H20)</f>
        <v>16319235</v>
      </c>
      <c r="I21" s="154">
        <f>SUM(I8:I20)</f>
        <v>0</v>
      </c>
    </row>
    <row r="22" spans="1:16" x14ac:dyDescent="0.2">
      <c r="I22" s="147"/>
    </row>
    <row r="23" spans="1:16" ht="27.6" customHeight="1" x14ac:dyDescent="0.2">
      <c r="B23" s="265" t="s">
        <v>99</v>
      </c>
      <c r="C23" s="265"/>
      <c r="D23" s="265"/>
      <c r="E23" s="265"/>
      <c r="F23" s="265"/>
      <c r="G23" s="265"/>
      <c r="H23" s="265"/>
      <c r="I23" s="265"/>
      <c r="J23" s="88"/>
      <c r="K23" s="88"/>
      <c r="L23" s="88"/>
      <c r="M23" s="88"/>
      <c r="N23" s="88"/>
      <c r="O23" s="88"/>
      <c r="P23" s="88"/>
    </row>
    <row r="24" spans="1:16" ht="20.25" customHeight="1" x14ac:dyDescent="0.2"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</row>
    <row r="25" spans="1:16" ht="20.25" customHeight="1" x14ac:dyDescent="0.2"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</row>
    <row r="26" spans="1:16" ht="36.75" customHeight="1" x14ac:dyDescent="0.2">
      <c r="B26" s="264"/>
      <c r="C26" s="264"/>
      <c r="D26" s="264"/>
      <c r="E26" s="264"/>
      <c r="F26" s="264"/>
      <c r="G26" s="264"/>
      <c r="H26" s="264"/>
      <c r="I26" s="264"/>
      <c r="J26" s="91"/>
      <c r="K26" s="91"/>
      <c r="L26" s="91"/>
      <c r="M26" s="91"/>
      <c r="N26" s="91"/>
      <c r="O26" s="91"/>
      <c r="P26" s="91"/>
    </row>
    <row r="27" spans="1:16" ht="21" customHeight="1" x14ac:dyDescent="0.2"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</row>
  </sheetData>
  <mergeCells count="7">
    <mergeCell ref="F1:I1"/>
    <mergeCell ref="B25:P25"/>
    <mergeCell ref="B27:P27"/>
    <mergeCell ref="B26:I26"/>
    <mergeCell ref="B24:P24"/>
    <mergeCell ref="B23:I23"/>
    <mergeCell ref="B2:I2"/>
  </mergeCells>
  <phoneticPr fontId="27" type="noConversion"/>
  <printOptions horizontalCentered="1"/>
  <pageMargins left="0.82677165354330717" right="0" top="0.31496062992125984" bottom="0.31496062992125984" header="0.23622047244094491" footer="0.19685039370078741"/>
  <pageSetup paperSize="9" scale="85" orientation="landscape" r:id="rId1"/>
  <headerFooter alignWithMargins="0">
    <oddFooter>&amp;R&amp;P</oddFooter>
  </headerFooter>
  <rowBreaks count="1" manualBreakCount="1">
    <brk id="2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E1" zoomScaleNormal="100" zoomScaleSheetLayoutView="100" workbookViewId="0">
      <selection activeCell="E4" sqref="E4"/>
    </sheetView>
  </sheetViews>
  <sheetFormatPr defaultColWidth="9.1640625" defaultRowHeight="12.75" x14ac:dyDescent="0.2"/>
  <cols>
    <col min="1" max="1" width="9.33203125" style="6" customWidth="1"/>
    <col min="2" max="2" width="9.1640625" style="73" customWidth="1"/>
    <col min="3" max="3" width="10.1640625" style="73" customWidth="1"/>
    <col min="4" max="4" width="65.6640625" style="6" customWidth="1"/>
    <col min="5" max="5" width="52" style="6" customWidth="1"/>
    <col min="6" max="6" width="15.6640625" style="6" customWidth="1"/>
    <col min="7" max="7" width="10.83203125" style="6" customWidth="1"/>
    <col min="8" max="9" width="11.5" style="6" customWidth="1"/>
    <col min="10" max="10" width="4.33203125" style="5" customWidth="1"/>
    <col min="11" max="16384" width="9.1640625" style="5"/>
  </cols>
  <sheetData>
    <row r="1" spans="1:9" ht="42" customHeight="1" x14ac:dyDescent="0.2">
      <c r="G1" s="225" t="s">
        <v>230</v>
      </c>
      <c r="H1" s="225"/>
      <c r="I1" s="225"/>
    </row>
    <row r="2" spans="1:9" ht="27.6" customHeight="1" x14ac:dyDescent="0.2">
      <c r="A2" s="2"/>
      <c r="B2" s="271" t="s">
        <v>221</v>
      </c>
      <c r="C2" s="272"/>
      <c r="D2" s="272"/>
      <c r="E2" s="272"/>
      <c r="F2" s="272"/>
      <c r="G2" s="272"/>
      <c r="H2" s="272"/>
      <c r="I2" s="272"/>
    </row>
    <row r="3" spans="1:9" ht="18.75" x14ac:dyDescent="0.2">
      <c r="B3" s="74"/>
      <c r="C3" s="74"/>
      <c r="D3" s="7"/>
      <c r="E3" s="84"/>
      <c r="F3" s="84"/>
      <c r="G3" s="84"/>
      <c r="H3" s="85"/>
      <c r="I3" s="65" t="s">
        <v>79</v>
      </c>
    </row>
    <row r="4" spans="1:9" ht="69" customHeight="1" x14ac:dyDescent="0.2">
      <c r="A4" s="204" t="s">
        <v>217</v>
      </c>
      <c r="B4" s="86" t="s">
        <v>238</v>
      </c>
      <c r="C4" s="51" t="s">
        <v>237</v>
      </c>
      <c r="D4" s="131" t="s">
        <v>222</v>
      </c>
      <c r="E4" s="66" t="s">
        <v>38</v>
      </c>
      <c r="F4" s="203" t="s">
        <v>223</v>
      </c>
      <c r="G4" s="87" t="s">
        <v>18</v>
      </c>
      <c r="H4" s="66" t="s">
        <v>19</v>
      </c>
      <c r="I4" s="66" t="s">
        <v>151</v>
      </c>
    </row>
    <row r="5" spans="1:9" s="29" customFormat="1" ht="20.45" customHeight="1" x14ac:dyDescent="0.2">
      <c r="A5" s="200"/>
      <c r="B5" s="75"/>
      <c r="C5" s="75"/>
      <c r="D5" s="67" t="s">
        <v>80</v>
      </c>
      <c r="E5" s="68"/>
      <c r="F5" s="149" t="s">
        <v>224</v>
      </c>
      <c r="G5" s="142">
        <f>G26</f>
        <v>13063286</v>
      </c>
      <c r="H5" s="142">
        <f>H26</f>
        <v>15994400</v>
      </c>
      <c r="I5" s="142">
        <f>I26</f>
        <v>29057686</v>
      </c>
    </row>
    <row r="6" spans="1:9" ht="16.899999999999999" customHeight="1" x14ac:dyDescent="0.2">
      <c r="A6" s="199"/>
      <c r="B6" s="75"/>
      <c r="C6" s="75"/>
      <c r="D6" s="67" t="s">
        <v>100</v>
      </c>
      <c r="E6" s="125"/>
      <c r="F6" s="125"/>
      <c r="G6" s="143">
        <f>G26</f>
        <v>13063286</v>
      </c>
      <c r="H6" s="143">
        <f>H26</f>
        <v>15994400</v>
      </c>
      <c r="I6" s="143">
        <f>I26</f>
        <v>29057686</v>
      </c>
    </row>
    <row r="7" spans="1:9" ht="18.600000000000001" customHeight="1" x14ac:dyDescent="0.2">
      <c r="A7" s="221" t="s">
        <v>168</v>
      </c>
      <c r="B7" s="164">
        <v>3242</v>
      </c>
      <c r="C7" s="128" t="s">
        <v>84</v>
      </c>
      <c r="D7" s="167" t="s">
        <v>142</v>
      </c>
      <c r="E7" s="222" t="s">
        <v>225</v>
      </c>
      <c r="F7" s="218" t="s">
        <v>231</v>
      </c>
      <c r="G7" s="141">
        <f>230000</f>
        <v>230000</v>
      </c>
      <c r="H7" s="141"/>
      <c r="I7" s="143">
        <f t="shared" ref="I7:I25" si="0">G7+H7</f>
        <v>230000</v>
      </c>
    </row>
    <row r="8" spans="1:9" ht="21.6" customHeight="1" x14ac:dyDescent="0.2">
      <c r="A8" s="221" t="s">
        <v>171</v>
      </c>
      <c r="B8" s="164">
        <v>4081</v>
      </c>
      <c r="C8" s="128" t="s">
        <v>121</v>
      </c>
      <c r="D8" s="168" t="s">
        <v>143</v>
      </c>
      <c r="E8" s="274" t="s">
        <v>235</v>
      </c>
      <c r="F8" s="218" t="s">
        <v>231</v>
      </c>
      <c r="G8" s="141">
        <f>115296</f>
        <v>115296</v>
      </c>
      <c r="H8" s="141"/>
      <c r="I8" s="143">
        <f t="shared" si="0"/>
        <v>115296</v>
      </c>
    </row>
    <row r="9" spans="1:9" ht="19.899999999999999" customHeight="1" x14ac:dyDescent="0.2">
      <c r="A9" s="221" t="s">
        <v>172</v>
      </c>
      <c r="B9" s="164">
        <v>4082</v>
      </c>
      <c r="C9" s="128" t="s">
        <v>121</v>
      </c>
      <c r="D9" s="168" t="s">
        <v>144</v>
      </c>
      <c r="E9" s="275"/>
      <c r="F9" s="218" t="s">
        <v>231</v>
      </c>
      <c r="G9" s="141">
        <f>791500</f>
        <v>791500</v>
      </c>
      <c r="H9" s="141"/>
      <c r="I9" s="143">
        <f t="shared" si="0"/>
        <v>791500</v>
      </c>
    </row>
    <row r="10" spans="1:9" ht="28.15" customHeight="1" x14ac:dyDescent="0.2">
      <c r="A10" s="221" t="s">
        <v>174</v>
      </c>
      <c r="B10" s="164">
        <v>5061</v>
      </c>
      <c r="C10" s="128" t="s">
        <v>88</v>
      </c>
      <c r="D10" s="168" t="s">
        <v>108</v>
      </c>
      <c r="E10" s="211" t="s">
        <v>227</v>
      </c>
      <c r="F10" s="218" t="s">
        <v>231</v>
      </c>
      <c r="G10" s="141">
        <f>447914</f>
        <v>447914</v>
      </c>
      <c r="H10" s="141"/>
      <c r="I10" s="143">
        <f t="shared" si="0"/>
        <v>447914</v>
      </c>
    </row>
    <row r="11" spans="1:9" ht="13.9" customHeight="1" x14ac:dyDescent="0.2">
      <c r="A11" s="221" t="s">
        <v>164</v>
      </c>
      <c r="B11" s="177">
        <v>1010</v>
      </c>
      <c r="C11" s="176" t="s">
        <v>82</v>
      </c>
      <c r="D11" s="124" t="s">
        <v>116</v>
      </c>
      <c r="E11" s="273" t="s">
        <v>236</v>
      </c>
      <c r="F11" s="218" t="s">
        <v>231</v>
      </c>
      <c r="G11" s="141"/>
      <c r="H11" s="141">
        <f>7000000</f>
        <v>7000000</v>
      </c>
      <c r="I11" s="143">
        <f t="shared" si="0"/>
        <v>7000000</v>
      </c>
    </row>
    <row r="12" spans="1:9" ht="13.9" customHeight="1" x14ac:dyDescent="0.2">
      <c r="A12" s="221" t="s">
        <v>167</v>
      </c>
      <c r="B12" s="177">
        <v>3210</v>
      </c>
      <c r="C12" s="176" t="s">
        <v>109</v>
      </c>
      <c r="D12" s="98" t="s">
        <v>110</v>
      </c>
      <c r="E12" s="273"/>
      <c r="F12" s="218" t="s">
        <v>231</v>
      </c>
      <c r="G12" s="141">
        <f>305464</f>
        <v>305464</v>
      </c>
      <c r="H12" s="141"/>
      <c r="I12" s="143">
        <f t="shared" si="0"/>
        <v>305464</v>
      </c>
    </row>
    <row r="13" spans="1:9" ht="25.5" x14ac:dyDescent="0.2">
      <c r="A13" s="221" t="s">
        <v>177</v>
      </c>
      <c r="B13" s="177">
        <v>6030</v>
      </c>
      <c r="C13" s="176" t="s">
        <v>91</v>
      </c>
      <c r="D13" s="98" t="s">
        <v>122</v>
      </c>
      <c r="E13" s="273"/>
      <c r="F13" s="218" t="s">
        <v>231</v>
      </c>
      <c r="G13" s="141">
        <f>11028947-200000-74659-57176</f>
        <v>10697112</v>
      </c>
      <c r="H13" s="141">
        <f>296000+1200000</f>
        <v>1496000</v>
      </c>
      <c r="I13" s="143">
        <f t="shared" si="0"/>
        <v>12193112</v>
      </c>
    </row>
    <row r="14" spans="1:9" ht="25.5" x14ac:dyDescent="0.2">
      <c r="A14" s="221" t="s">
        <v>181</v>
      </c>
      <c r="B14" s="177">
        <v>7310</v>
      </c>
      <c r="C14" s="176" t="s">
        <v>127</v>
      </c>
      <c r="D14" s="98" t="s">
        <v>128</v>
      </c>
      <c r="E14" s="273"/>
      <c r="F14" s="218" t="s">
        <v>231</v>
      </c>
      <c r="G14" s="141"/>
      <c r="H14" s="141">
        <f>1500000</f>
        <v>1500000</v>
      </c>
      <c r="I14" s="143">
        <f t="shared" si="0"/>
        <v>1500000</v>
      </c>
    </row>
    <row r="15" spans="1:9" ht="26.45" customHeight="1" x14ac:dyDescent="0.2">
      <c r="A15" s="221" t="s">
        <v>182</v>
      </c>
      <c r="B15" s="177">
        <v>7330</v>
      </c>
      <c r="C15" s="176" t="s">
        <v>127</v>
      </c>
      <c r="D15" s="98" t="s">
        <v>134</v>
      </c>
      <c r="E15" s="273"/>
      <c r="F15" s="218" t="s">
        <v>231</v>
      </c>
      <c r="G15" s="141"/>
      <c r="H15" s="141">
        <f>1400000</f>
        <v>1400000</v>
      </c>
      <c r="I15" s="143">
        <f t="shared" si="0"/>
        <v>1400000</v>
      </c>
    </row>
    <row r="16" spans="1:9" ht="25.5" x14ac:dyDescent="0.2">
      <c r="A16" s="221" t="s">
        <v>186</v>
      </c>
      <c r="B16" s="177">
        <v>7670</v>
      </c>
      <c r="C16" s="176" t="s">
        <v>39</v>
      </c>
      <c r="D16" s="98" t="s">
        <v>92</v>
      </c>
      <c r="E16" s="273"/>
      <c r="F16" s="218" t="s">
        <v>231</v>
      </c>
      <c r="G16" s="141"/>
      <c r="H16" s="141">
        <f>2500000</f>
        <v>2500000</v>
      </c>
      <c r="I16" s="143">
        <f t="shared" si="0"/>
        <v>2500000</v>
      </c>
    </row>
    <row r="17" spans="1:17" ht="25.15" customHeight="1" x14ac:dyDescent="0.2">
      <c r="A17" s="221" t="s">
        <v>176</v>
      </c>
      <c r="B17" s="177">
        <v>6011</v>
      </c>
      <c r="C17" s="176" t="s">
        <v>91</v>
      </c>
      <c r="D17" s="98" t="s">
        <v>126</v>
      </c>
      <c r="E17" s="212" t="s">
        <v>226</v>
      </c>
      <c r="F17" s="218" t="s">
        <v>231</v>
      </c>
      <c r="G17" s="141"/>
      <c r="H17" s="141">
        <f>670000</f>
        <v>670000</v>
      </c>
      <c r="I17" s="143">
        <f t="shared" si="0"/>
        <v>670000</v>
      </c>
    </row>
    <row r="18" spans="1:17" ht="24.6" customHeight="1" x14ac:dyDescent="0.2">
      <c r="A18" s="221" t="s">
        <v>185</v>
      </c>
      <c r="B18" s="177">
        <v>7650</v>
      </c>
      <c r="C18" s="176" t="s">
        <v>39</v>
      </c>
      <c r="D18" s="98" t="s">
        <v>125</v>
      </c>
      <c r="E18" s="213" t="s">
        <v>232</v>
      </c>
      <c r="F18" s="218" t="s">
        <v>231</v>
      </c>
      <c r="G18" s="141"/>
      <c r="H18" s="141">
        <f>60000</f>
        <v>60000</v>
      </c>
      <c r="I18" s="143">
        <f t="shared" si="0"/>
        <v>60000</v>
      </c>
    </row>
    <row r="19" spans="1:17" ht="26.45" customHeight="1" x14ac:dyDescent="0.2">
      <c r="A19" s="221" t="s">
        <v>179</v>
      </c>
      <c r="B19" s="164">
        <v>7130</v>
      </c>
      <c r="C19" s="181" t="s">
        <v>146</v>
      </c>
      <c r="D19" s="182" t="s">
        <v>147</v>
      </c>
      <c r="E19" s="214" t="s">
        <v>234</v>
      </c>
      <c r="F19" s="218" t="s">
        <v>231</v>
      </c>
      <c r="G19" s="141">
        <f>216000+200000</f>
        <v>416000</v>
      </c>
      <c r="H19" s="141"/>
      <c r="I19" s="143">
        <f t="shared" si="0"/>
        <v>416000</v>
      </c>
    </row>
    <row r="20" spans="1:17" ht="18.600000000000001" customHeight="1" x14ac:dyDescent="0.2">
      <c r="A20" s="221" t="s">
        <v>176</v>
      </c>
      <c r="B20" s="164">
        <v>6011</v>
      </c>
      <c r="C20" s="128" t="s">
        <v>91</v>
      </c>
      <c r="D20" s="165" t="s">
        <v>126</v>
      </c>
      <c r="E20" s="268" t="s">
        <v>233</v>
      </c>
      <c r="F20" s="218" t="s">
        <v>231</v>
      </c>
      <c r="G20" s="141"/>
      <c r="H20" s="141">
        <f>500000</f>
        <v>500000</v>
      </c>
      <c r="I20" s="143">
        <f t="shared" si="0"/>
        <v>500000</v>
      </c>
    </row>
    <row r="21" spans="1:17" ht="17.45" customHeight="1" x14ac:dyDescent="0.2">
      <c r="A21" s="221" t="s">
        <v>177</v>
      </c>
      <c r="B21" s="164">
        <v>6030</v>
      </c>
      <c r="C21" s="128" t="s">
        <v>91</v>
      </c>
      <c r="D21" s="167" t="s">
        <v>122</v>
      </c>
      <c r="E21" s="269"/>
      <c r="F21" s="218" t="s">
        <v>231</v>
      </c>
      <c r="G21" s="141"/>
      <c r="H21" s="141">
        <f>350000</f>
        <v>350000</v>
      </c>
      <c r="I21" s="143">
        <f t="shared" si="0"/>
        <v>350000</v>
      </c>
    </row>
    <row r="22" spans="1:17" ht="24.6" customHeight="1" x14ac:dyDescent="0.2">
      <c r="A22" s="221" t="s">
        <v>182</v>
      </c>
      <c r="B22" s="164">
        <v>7330</v>
      </c>
      <c r="C22" s="181" t="s">
        <v>127</v>
      </c>
      <c r="D22" s="182" t="s">
        <v>134</v>
      </c>
      <c r="E22" s="269"/>
      <c r="F22" s="218" t="s">
        <v>231</v>
      </c>
      <c r="G22" s="141"/>
      <c r="H22" s="141">
        <f>200000+100000</f>
        <v>300000</v>
      </c>
      <c r="I22" s="143">
        <f t="shared" si="0"/>
        <v>300000</v>
      </c>
    </row>
    <row r="23" spans="1:17" ht="26.45" customHeight="1" x14ac:dyDescent="0.25">
      <c r="A23" s="221" t="s">
        <v>183</v>
      </c>
      <c r="B23" s="164">
        <v>7350</v>
      </c>
      <c r="C23" s="128" t="s">
        <v>127</v>
      </c>
      <c r="D23" s="179" t="s">
        <v>148</v>
      </c>
      <c r="E23" s="270"/>
      <c r="F23" s="218" t="s">
        <v>231</v>
      </c>
      <c r="G23" s="141">
        <f>20000</f>
        <v>20000</v>
      </c>
      <c r="H23" s="141"/>
      <c r="I23" s="143">
        <f t="shared" si="0"/>
        <v>20000</v>
      </c>
    </row>
    <row r="24" spans="1:17" ht="36.6" customHeight="1" x14ac:dyDescent="0.2">
      <c r="A24" s="221" t="s">
        <v>187</v>
      </c>
      <c r="B24" s="177">
        <v>7693</v>
      </c>
      <c r="C24" s="185" t="s">
        <v>39</v>
      </c>
      <c r="D24" s="98" t="s">
        <v>131</v>
      </c>
      <c r="E24" s="215" t="s">
        <v>228</v>
      </c>
      <c r="F24" s="218" t="s">
        <v>231</v>
      </c>
      <c r="G24" s="141">
        <f>40000</f>
        <v>40000</v>
      </c>
      <c r="H24" s="141"/>
      <c r="I24" s="143">
        <f t="shared" si="0"/>
        <v>40000</v>
      </c>
    </row>
    <row r="25" spans="1:17" ht="28.15" customHeight="1" x14ac:dyDescent="0.2">
      <c r="A25" s="221" t="s">
        <v>189</v>
      </c>
      <c r="B25" s="177">
        <v>8330</v>
      </c>
      <c r="C25" s="185" t="s">
        <v>130</v>
      </c>
      <c r="D25" s="98" t="s">
        <v>190</v>
      </c>
      <c r="E25" s="216" t="s">
        <v>229</v>
      </c>
      <c r="F25" s="218" t="s">
        <v>231</v>
      </c>
      <c r="G25" s="123"/>
      <c r="H25" s="123">
        <f>218400</f>
        <v>218400</v>
      </c>
      <c r="I25" s="143">
        <f t="shared" si="0"/>
        <v>218400</v>
      </c>
    </row>
    <row r="26" spans="1:17" ht="18.600000000000001" customHeight="1" x14ac:dyDescent="0.2">
      <c r="A26" s="202"/>
      <c r="B26" s="70"/>
      <c r="C26" s="76"/>
      <c r="D26" s="67" t="s">
        <v>37</v>
      </c>
      <c r="E26" s="217"/>
      <c r="F26" s="129"/>
      <c r="G26" s="130">
        <f>SUM(G7:G25)</f>
        <v>13063286</v>
      </c>
      <c r="H26" s="130">
        <f>SUM(H7:H25)</f>
        <v>15994400</v>
      </c>
      <c r="I26" s="130">
        <f>SUM(I7:I25)</f>
        <v>29057686</v>
      </c>
    </row>
    <row r="27" spans="1:17" x14ac:dyDescent="0.2">
      <c r="G27" s="77"/>
      <c r="H27" s="155"/>
      <c r="I27" s="77"/>
    </row>
    <row r="28" spans="1:17" ht="23.25" customHeight="1" x14ac:dyDescent="0.2">
      <c r="B28" s="265" t="s">
        <v>101</v>
      </c>
      <c r="C28" s="265"/>
      <c r="D28" s="265"/>
      <c r="E28" s="265"/>
      <c r="F28" s="265"/>
      <c r="G28" s="265"/>
      <c r="H28" s="265"/>
      <c r="I28" s="265"/>
    </row>
    <row r="29" spans="1:17" ht="20.25" customHeight="1" x14ac:dyDescent="0.2">
      <c r="B29" s="264"/>
      <c r="C29" s="264"/>
      <c r="D29" s="264"/>
      <c r="E29" s="264"/>
      <c r="F29" s="264"/>
      <c r="G29" s="264"/>
      <c r="H29" s="264"/>
      <c r="I29" s="264"/>
      <c r="J29" s="90"/>
      <c r="K29" s="90"/>
      <c r="L29" s="90"/>
      <c r="M29" s="90"/>
      <c r="N29" s="90"/>
      <c r="O29" s="90"/>
      <c r="P29" s="90"/>
      <c r="Q29" s="90"/>
    </row>
    <row r="30" spans="1:17" ht="20.25" customHeight="1" x14ac:dyDescent="0.2"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</row>
    <row r="31" spans="1:17" ht="30.75" customHeight="1" x14ac:dyDescent="0.2">
      <c r="B31" s="264"/>
      <c r="C31" s="264"/>
      <c r="D31" s="264"/>
      <c r="E31" s="264"/>
      <c r="F31" s="264"/>
      <c r="G31" s="264"/>
      <c r="H31" s="264"/>
      <c r="I31" s="264"/>
      <c r="J31" s="90"/>
      <c r="K31" s="90"/>
      <c r="L31" s="90"/>
      <c r="M31" s="90"/>
      <c r="N31" s="90"/>
      <c r="O31" s="90"/>
      <c r="P31" s="90"/>
      <c r="Q31" s="90"/>
    </row>
    <row r="32" spans="1:17" ht="21" customHeight="1" x14ac:dyDescent="0.2"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</row>
  </sheetData>
  <mergeCells count="10">
    <mergeCell ref="G1:I1"/>
    <mergeCell ref="B2:I2"/>
    <mergeCell ref="E11:E16"/>
    <mergeCell ref="E8:E9"/>
    <mergeCell ref="E20:E23"/>
    <mergeCell ref="B32:Q32"/>
    <mergeCell ref="B28:I28"/>
    <mergeCell ref="B29:I29"/>
    <mergeCell ref="B31:I31"/>
    <mergeCell ref="B30:Q30"/>
  </mergeCells>
  <phoneticPr fontId="26" type="noConversion"/>
  <pageMargins left="0.51181102362204722" right="0.51181102362204722" top="0.74803149606299213" bottom="0.39370078740157483" header="0.35433070866141736" footer="0.35433070866141736"/>
  <pageSetup paperSize="9" scale="75" fitToHeight="32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8" sqref="E28"/>
    </sheetView>
  </sheetViews>
  <sheetFormatPr defaultRowHeight="12.75" x14ac:dyDescent="0.2"/>
  <sheetData/>
  <phoneticPr fontId="6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6A3988-2385-433D-A01D-8F17E8293D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дод.1</vt:lpstr>
      <vt:lpstr>дод.2  </vt:lpstr>
      <vt:lpstr>дод.3</vt:lpstr>
      <vt:lpstr>дод.4</vt:lpstr>
      <vt:lpstr>дод.5</vt:lpstr>
      <vt:lpstr>дод.6</vt:lpstr>
      <vt:lpstr>Лист1</vt:lpstr>
      <vt:lpstr>дод.1!Заголовки_для_печати</vt:lpstr>
      <vt:lpstr>'дод.2  '!Заголовки_для_печати</vt:lpstr>
      <vt:lpstr>дод.3!Заголовки_для_печати</vt:lpstr>
      <vt:lpstr>дод.5!Заголовки_для_печати</vt:lpstr>
      <vt:lpstr>дод.1!Область_печати</vt:lpstr>
      <vt:lpstr>'дод.2  '!Область_печати</vt:lpstr>
      <vt:lpstr>дод.5!Область_печати</vt:lpstr>
      <vt:lpstr>дод.6!Область_печати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Виталий</cp:lastModifiedBy>
  <cp:lastPrinted>2018-12-26T13:13:20Z</cp:lastPrinted>
  <dcterms:created xsi:type="dcterms:W3CDTF">2014-01-17T10:52:16Z</dcterms:created>
  <dcterms:modified xsi:type="dcterms:W3CDTF">2018-12-28T06:14:49Z</dcterms:modified>
</cp:coreProperties>
</file>