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тариф\"/>
    </mc:Choice>
  </mc:AlternateContent>
  <bookViews>
    <workbookView xWindow="0" yWindow="0" windowWidth="21570" windowHeight="8085" tabRatio="855" activeTab="9"/>
  </bookViews>
  <sheets>
    <sheet name="Лист1" sheetId="42" r:id="rId1"/>
    <sheet name="Дод2" sheetId="35" r:id="rId2"/>
    <sheet name="Дод3" sheetId="36" r:id="rId3"/>
    <sheet name="Дод4" sheetId="37" r:id="rId4"/>
    <sheet name="Дод5" sheetId="38" r:id="rId5"/>
    <sheet name="Дод7" sheetId="41" r:id="rId6"/>
    <sheet name="Дод8" sheetId="29" r:id="rId7"/>
    <sheet name="Дод9" sheetId="28" r:id="rId8"/>
    <sheet name="Дод10" sheetId="39" r:id="rId9"/>
    <sheet name="Дод13" sheetId="40" r:id="rId10"/>
  </sheets>
  <externalReferences>
    <externalReference r:id="rId11"/>
  </externalReferences>
  <definedNames>
    <definedName name="OLE_LINK1" localSheetId="6">Дод8!#REF!</definedName>
  </definedNames>
  <calcPr calcId="162913"/>
</workbook>
</file>

<file path=xl/calcChain.xml><?xml version="1.0" encoding="utf-8"?>
<calcChain xmlns="http://schemas.openxmlformats.org/spreadsheetml/2006/main">
  <c r="E26" i="40" l="1"/>
  <c r="E28" i="40"/>
  <c r="C28" i="40" s="1"/>
  <c r="E24" i="40"/>
  <c r="E23" i="40"/>
  <c r="E27" i="40" s="1"/>
  <c r="C26" i="40"/>
  <c r="F30" i="42"/>
  <c r="AA35" i="42"/>
  <c r="AA39" i="42"/>
  <c r="Z14" i="42"/>
  <c r="Z22" i="42"/>
  <c r="Z24" i="42"/>
  <c r="Z25" i="42"/>
  <c r="Z26" i="42"/>
  <c r="Z28" i="42"/>
  <c r="Z29" i="42"/>
  <c r="Z30" i="42"/>
  <c r="Z27" i="42"/>
  <c r="Z32" i="42"/>
  <c r="Z33" i="42"/>
  <c r="Z34" i="42"/>
  <c r="Z31" i="42"/>
  <c r="Z35" i="42"/>
  <c r="Z39" i="42"/>
  <c r="Z61" i="42"/>
  <c r="Y57" i="42"/>
  <c r="Y14" i="42"/>
  <c r="Y22" i="42"/>
  <c r="E25" i="42"/>
  <c r="Y25" i="42" s="1"/>
  <c r="Y28" i="42"/>
  <c r="Y30" i="42"/>
  <c r="Y32" i="42"/>
  <c r="Y34" i="42"/>
  <c r="Y35" i="42"/>
  <c r="Y39" i="42"/>
  <c r="X14" i="42"/>
  <c r="X21" i="42"/>
  <c r="X22" i="42"/>
  <c r="X24" i="42"/>
  <c r="X25" i="42"/>
  <c r="X20" i="42"/>
  <c r="X26" i="42"/>
  <c r="X28" i="42"/>
  <c r="X29" i="42"/>
  <c r="X30" i="42"/>
  <c r="X32" i="42"/>
  <c r="X33" i="42"/>
  <c r="X34" i="42"/>
  <c r="X35" i="42"/>
  <c r="X39" i="42"/>
  <c r="W57" i="42"/>
  <c r="W35" i="42"/>
  <c r="W39" i="42"/>
  <c r="V14" i="42"/>
  <c r="V30" i="42"/>
  <c r="V34" i="42"/>
  <c r="R34" i="42" s="1"/>
  <c r="AE34" i="42" s="1"/>
  <c r="V35" i="42"/>
  <c r="V39" i="42"/>
  <c r="V61" i="42"/>
  <c r="U14" i="42"/>
  <c r="U25" i="42"/>
  <c r="Q25" i="42" s="1"/>
  <c r="AD25" i="42" s="1"/>
  <c r="U29" i="42"/>
  <c r="U33" i="42"/>
  <c r="U35" i="42"/>
  <c r="U39" i="42"/>
  <c r="T14" i="42"/>
  <c r="T29" i="42"/>
  <c r="P29" i="42" s="1"/>
  <c r="AC29" i="42" s="1"/>
  <c r="T35" i="42"/>
  <c r="T39" i="42"/>
  <c r="S35" i="42"/>
  <c r="S39" i="42"/>
  <c r="R21" i="42"/>
  <c r="R30" i="42"/>
  <c r="AE30" i="42" s="1"/>
  <c r="R35" i="42"/>
  <c r="AE35" i="42" s="1"/>
  <c r="R39" i="42"/>
  <c r="Q35" i="42"/>
  <c r="Q39" i="42"/>
  <c r="P35" i="42"/>
  <c r="P39" i="42"/>
  <c r="O61" i="42"/>
  <c r="N61" i="42"/>
  <c r="M61" i="42"/>
  <c r="L61" i="42"/>
  <c r="K35" i="42"/>
  <c r="K39" i="42"/>
  <c r="AF39" i="42" s="1"/>
  <c r="J14" i="42"/>
  <c r="J22" i="42"/>
  <c r="J24" i="42"/>
  <c r="J25" i="42"/>
  <c r="J26" i="42"/>
  <c r="J28" i="42"/>
  <c r="J29" i="42"/>
  <c r="J30" i="42"/>
  <c r="J27" i="42"/>
  <c r="J32" i="42"/>
  <c r="J33" i="42"/>
  <c r="J34" i="42"/>
  <c r="J31" i="42"/>
  <c r="J35" i="42"/>
  <c r="J39" i="42"/>
  <c r="J61" i="42"/>
  <c r="I14" i="42"/>
  <c r="I21" i="42"/>
  <c r="I22" i="42"/>
  <c r="I24" i="42"/>
  <c r="I25" i="42"/>
  <c r="I20" i="42"/>
  <c r="I26" i="42"/>
  <c r="I28" i="42"/>
  <c r="I29" i="42"/>
  <c r="I30" i="42"/>
  <c r="I32" i="42"/>
  <c r="I33" i="42"/>
  <c r="I34" i="42"/>
  <c r="I35" i="42"/>
  <c r="I39" i="42"/>
  <c r="AD39" i="42" s="1"/>
  <c r="H14" i="42"/>
  <c r="H21" i="42"/>
  <c r="H55" i="42" s="1"/>
  <c r="H22" i="42"/>
  <c r="H24" i="42"/>
  <c r="H20" i="42" s="1"/>
  <c r="H25" i="42"/>
  <c r="H26" i="42"/>
  <c r="H28" i="42"/>
  <c r="H29" i="42"/>
  <c r="H30" i="42"/>
  <c r="H32" i="42"/>
  <c r="H33" i="42"/>
  <c r="H34" i="42"/>
  <c r="H35" i="42"/>
  <c r="H39" i="42"/>
  <c r="G27" i="42"/>
  <c r="G31" i="42"/>
  <c r="G35" i="42"/>
  <c r="AF35" i="42" s="1"/>
  <c r="G39" i="42"/>
  <c r="F20" i="42"/>
  <c r="F27" i="42"/>
  <c r="F31" i="42"/>
  <c r="F35" i="42"/>
  <c r="F39" i="42"/>
  <c r="E20" i="42"/>
  <c r="E27" i="42"/>
  <c r="E31" i="42"/>
  <c r="E35" i="42"/>
  <c r="AD35" i="42" s="1"/>
  <c r="E39" i="42"/>
  <c r="D20" i="42"/>
  <c r="D27" i="42"/>
  <c r="D31" i="42"/>
  <c r="D35" i="42"/>
  <c r="D39" i="42"/>
  <c r="AA60" i="42"/>
  <c r="W60" i="42"/>
  <c r="S60" i="42"/>
  <c r="K60" i="42"/>
  <c r="O57" i="42"/>
  <c r="N57" i="42"/>
  <c r="M57" i="42"/>
  <c r="L57" i="42"/>
  <c r="Z55" i="42"/>
  <c r="X55" i="42"/>
  <c r="V55" i="42"/>
  <c r="J55" i="42"/>
  <c r="F55" i="42"/>
  <c r="E55" i="42"/>
  <c r="D55" i="42"/>
  <c r="O20" i="42"/>
  <c r="O27" i="42"/>
  <c r="O31" i="42"/>
  <c r="O19" i="42"/>
  <c r="O35" i="42"/>
  <c r="O39" i="42"/>
  <c r="N20" i="42"/>
  <c r="N27" i="42"/>
  <c r="N31" i="42"/>
  <c r="N19" i="42"/>
  <c r="N35" i="42"/>
  <c r="N39" i="42"/>
  <c r="M20" i="42"/>
  <c r="M27" i="42"/>
  <c r="M31" i="42"/>
  <c r="M19" i="42"/>
  <c r="M45" i="42" s="1"/>
  <c r="M53" i="42" s="1"/>
  <c r="M35" i="42"/>
  <c r="M39" i="42"/>
  <c r="L20" i="42"/>
  <c r="L27" i="42"/>
  <c r="L31" i="42"/>
  <c r="L19" i="42"/>
  <c r="L35" i="42"/>
  <c r="L39" i="42"/>
  <c r="AF44" i="42"/>
  <c r="AE44" i="42"/>
  <c r="AD44" i="42"/>
  <c r="AC44" i="42"/>
  <c r="AF43" i="42"/>
  <c r="AE43" i="42"/>
  <c r="AD43" i="42"/>
  <c r="AC43" i="42"/>
  <c r="AF42" i="42"/>
  <c r="AE42" i="42"/>
  <c r="AD42" i="42"/>
  <c r="AC42" i="42"/>
  <c r="AF41" i="42"/>
  <c r="AE41" i="42"/>
  <c r="AD41" i="42"/>
  <c r="AC41" i="42"/>
  <c r="AF40" i="42"/>
  <c r="AE40" i="42"/>
  <c r="AD40" i="42"/>
  <c r="AC40" i="42"/>
  <c r="AE39" i="42"/>
  <c r="AC39" i="42"/>
  <c r="AF38" i="42"/>
  <c r="AE38" i="42"/>
  <c r="AD38" i="42"/>
  <c r="AC38" i="42"/>
  <c r="AF37" i="42"/>
  <c r="AE37" i="42"/>
  <c r="AD37" i="42"/>
  <c r="AC37" i="42"/>
  <c r="AF36" i="42"/>
  <c r="AE36" i="42"/>
  <c r="AD36" i="42"/>
  <c r="AC36" i="42"/>
  <c r="AC35" i="42"/>
  <c r="AF23" i="42"/>
  <c r="AE23" i="42"/>
  <c r="AD23" i="42"/>
  <c r="AC23" i="42"/>
  <c r="B18" i="42"/>
  <c r="C18" i="42"/>
  <c r="D18" i="42" s="1"/>
  <c r="E18" i="42" s="1"/>
  <c r="F18" i="42" s="1"/>
  <c r="G18" i="42" s="1"/>
  <c r="H18" i="42" s="1"/>
  <c r="I18" i="42" s="1"/>
  <c r="J18" i="42" s="1"/>
  <c r="K18" i="42" s="1"/>
  <c r="L18" i="42" s="1"/>
  <c r="M18" i="42" s="1"/>
  <c r="N18" i="42" s="1"/>
  <c r="O18" i="42" s="1"/>
  <c r="P18" i="42" s="1"/>
  <c r="Q18" i="42" s="1"/>
  <c r="R18" i="42" s="1"/>
  <c r="S18" i="42" s="1"/>
  <c r="T18" i="42" s="1"/>
  <c r="U18" i="42" s="1"/>
  <c r="V18" i="42" s="1"/>
  <c r="W18" i="42" s="1"/>
  <c r="X18" i="42" s="1"/>
  <c r="Y18" i="42" s="1"/>
  <c r="Z18" i="42" s="1"/>
  <c r="AA18" i="42" s="1"/>
  <c r="R14" i="42"/>
  <c r="Q14" i="42"/>
  <c r="P14" i="42"/>
  <c r="G92" i="39"/>
  <c r="E92" i="39"/>
  <c r="D92" i="39"/>
  <c r="F92" i="39"/>
  <c r="G26" i="39"/>
  <c r="F20" i="29"/>
  <c r="AA60" i="35"/>
  <c r="W60" i="35"/>
  <c r="K60" i="35"/>
  <c r="W57" i="35"/>
  <c r="F23" i="29"/>
  <c r="F22" i="29"/>
  <c r="F42" i="29" s="1"/>
  <c r="W21" i="35"/>
  <c r="W55" i="35" s="1"/>
  <c r="D21" i="29"/>
  <c r="F21" i="29"/>
  <c r="F19" i="29"/>
  <c r="G23" i="29"/>
  <c r="H23" i="29" s="1"/>
  <c r="G22" i="29"/>
  <c r="H22" i="29" s="1"/>
  <c r="G21" i="29"/>
  <c r="H21" i="29" s="1"/>
  <c r="I21" i="29" s="1"/>
  <c r="G20" i="29"/>
  <c r="H20" i="29" s="1"/>
  <c r="F27" i="35"/>
  <c r="V27" i="35"/>
  <c r="H14" i="35"/>
  <c r="N18" i="28"/>
  <c r="N22" i="28" s="1"/>
  <c r="O18" i="28"/>
  <c r="M18" i="28"/>
  <c r="O22" i="28"/>
  <c r="O24" i="28"/>
  <c r="I20" i="29"/>
  <c r="I40" i="29" s="1"/>
  <c r="I41" i="29"/>
  <c r="I22" i="29"/>
  <c r="I42" i="29" s="1"/>
  <c r="C16" i="28"/>
  <c r="C18" i="28"/>
  <c r="C17" i="28" s="1"/>
  <c r="D17" i="28"/>
  <c r="E17" i="28"/>
  <c r="F17" i="28"/>
  <c r="G17" i="28"/>
  <c r="D22" i="28"/>
  <c r="E22" i="28"/>
  <c r="E24" i="28" s="1"/>
  <c r="F22" i="28"/>
  <c r="G22" i="28"/>
  <c r="G24" i="28" s="1"/>
  <c r="H22" i="28"/>
  <c r="I22" i="28"/>
  <c r="I24" i="28" s="1"/>
  <c r="J22" i="28"/>
  <c r="K22" i="28"/>
  <c r="K24" i="28" s="1"/>
  <c r="L22" i="28"/>
  <c r="M22" i="28"/>
  <c r="M24" i="28" s="1"/>
  <c r="D24" i="28"/>
  <c r="F24" i="28"/>
  <c r="F25" i="28" s="1"/>
  <c r="F29" i="28" s="1"/>
  <c r="H24" i="28"/>
  <c r="H25" i="28" s="1"/>
  <c r="H29" i="28" s="1"/>
  <c r="J24" i="28"/>
  <c r="J25" i="28" s="1"/>
  <c r="J29" i="28" s="1"/>
  <c r="L24" i="28"/>
  <c r="L25" i="28" s="1"/>
  <c r="L29" i="28" s="1"/>
  <c r="N24" i="28"/>
  <c r="N25" i="28" s="1"/>
  <c r="N29" i="28" s="1"/>
  <c r="E25" i="28"/>
  <c r="G25" i="28"/>
  <c r="I25" i="28"/>
  <c r="K25" i="28"/>
  <c r="M25" i="28"/>
  <c r="O25" i="28"/>
  <c r="E29" i="28"/>
  <c r="G29" i="28"/>
  <c r="I29" i="28"/>
  <c r="K29" i="28"/>
  <c r="M29" i="28"/>
  <c r="O29" i="28"/>
  <c r="F43" i="29"/>
  <c r="E43" i="29"/>
  <c r="D43" i="29"/>
  <c r="C43" i="29"/>
  <c r="B43" i="29"/>
  <c r="E42" i="29"/>
  <c r="D42" i="29"/>
  <c r="C42" i="29"/>
  <c r="B42" i="29"/>
  <c r="F41" i="29"/>
  <c r="E41" i="29"/>
  <c r="D41" i="29"/>
  <c r="C41" i="29"/>
  <c r="B41" i="29"/>
  <c r="F40" i="29"/>
  <c r="E40" i="29"/>
  <c r="D40" i="29"/>
  <c r="C40" i="29"/>
  <c r="B40" i="29"/>
  <c r="F39" i="29"/>
  <c r="E39" i="29"/>
  <c r="D39" i="29"/>
  <c r="C39" i="29"/>
  <c r="B39" i="29"/>
  <c r="R57" i="41"/>
  <c r="Q57" i="41"/>
  <c r="P57" i="41"/>
  <c r="O57" i="41"/>
  <c r="N57" i="41"/>
  <c r="M57" i="41"/>
  <c r="L57" i="41"/>
  <c r="K57" i="41"/>
  <c r="J57" i="41"/>
  <c r="I57" i="41"/>
  <c r="I51" i="41" s="1"/>
  <c r="H57" i="41"/>
  <c r="G57" i="41"/>
  <c r="G51" i="41" s="1"/>
  <c r="F57" i="41"/>
  <c r="E57" i="41"/>
  <c r="E51" i="41" s="1"/>
  <c r="D57" i="41"/>
  <c r="F56" i="41"/>
  <c r="F55" i="41"/>
  <c r="F53" i="41"/>
  <c r="R52" i="41"/>
  <c r="Q52" i="41"/>
  <c r="P52" i="41"/>
  <c r="J52" i="41"/>
  <c r="I52" i="41"/>
  <c r="H52" i="41"/>
  <c r="H51" i="41" s="1"/>
  <c r="G52" i="41"/>
  <c r="F52" i="41"/>
  <c r="E52" i="41"/>
  <c r="D52" i="41"/>
  <c r="D51" i="41" s="1"/>
  <c r="R51" i="41"/>
  <c r="Q51" i="41"/>
  <c r="P51" i="41"/>
  <c r="J51" i="41"/>
  <c r="F51" i="41"/>
  <c r="R50" i="41"/>
  <c r="Q50" i="41"/>
  <c r="P50" i="41"/>
  <c r="O47" i="41"/>
  <c r="O50" i="41" s="1"/>
  <c r="N47" i="41"/>
  <c r="N50" i="41" s="1"/>
  <c r="M47" i="41"/>
  <c r="M50" i="41" s="1"/>
  <c r="L47" i="41"/>
  <c r="L50" i="41" s="1"/>
  <c r="K47" i="41"/>
  <c r="K50" i="41" s="1"/>
  <c r="J50" i="41"/>
  <c r="I50" i="41"/>
  <c r="H50" i="41"/>
  <c r="G50" i="41"/>
  <c r="R49" i="41"/>
  <c r="Q49" i="41"/>
  <c r="P49" i="41"/>
  <c r="O49" i="41"/>
  <c r="N49" i="41"/>
  <c r="M49" i="41"/>
  <c r="L49" i="41"/>
  <c r="K49" i="41"/>
  <c r="J49" i="41"/>
  <c r="I49" i="41"/>
  <c r="H49" i="41"/>
  <c r="G49" i="41"/>
  <c r="D46" i="41"/>
  <c r="R37" i="41"/>
  <c r="R45" i="41"/>
  <c r="Q37" i="41"/>
  <c r="Q45" i="41"/>
  <c r="P37" i="41"/>
  <c r="P45" i="41"/>
  <c r="J37" i="41"/>
  <c r="J45" i="41"/>
  <c r="I37" i="41"/>
  <c r="I45" i="41"/>
  <c r="H37" i="41"/>
  <c r="H45" i="41"/>
  <c r="G37" i="41"/>
  <c r="G45" i="41"/>
  <c r="E45" i="41"/>
  <c r="D45" i="41"/>
  <c r="F44" i="41"/>
  <c r="R43" i="41"/>
  <c r="Q43" i="41"/>
  <c r="P43" i="41"/>
  <c r="J43" i="41"/>
  <c r="G43" i="41"/>
  <c r="F42" i="41"/>
  <c r="K38" i="41"/>
  <c r="L38" i="41"/>
  <c r="L37" i="41" s="1"/>
  <c r="M38" i="41"/>
  <c r="M37" i="41" s="1"/>
  <c r="N38" i="41"/>
  <c r="N37" i="41" s="1"/>
  <c r="O38" i="41"/>
  <c r="O37" i="41" s="1"/>
  <c r="E43" i="41"/>
  <c r="D43" i="41"/>
  <c r="R39" i="41"/>
  <c r="Q39" i="41"/>
  <c r="P39" i="41"/>
  <c r="J39" i="41"/>
  <c r="I39" i="41"/>
  <c r="H39" i="41"/>
  <c r="G39" i="41"/>
  <c r="E39" i="41"/>
  <c r="D39" i="41"/>
  <c r="R26" i="41"/>
  <c r="R34" i="41"/>
  <c r="Q26" i="41"/>
  <c r="Q34" i="41"/>
  <c r="P26" i="41"/>
  <c r="P34" i="41"/>
  <c r="O20" i="41"/>
  <c r="O26" i="41"/>
  <c r="O27" i="41"/>
  <c r="O34" i="41"/>
  <c r="N20" i="41"/>
  <c r="N26" i="41"/>
  <c r="N27" i="41"/>
  <c r="N34" i="41"/>
  <c r="M20" i="41"/>
  <c r="M26" i="41"/>
  <c r="M27" i="41"/>
  <c r="M34" i="41"/>
  <c r="L20" i="41"/>
  <c r="L26" i="41"/>
  <c r="L27" i="41"/>
  <c r="L34" i="41"/>
  <c r="K20" i="41"/>
  <c r="K26" i="41"/>
  <c r="K27" i="41"/>
  <c r="K34" i="41"/>
  <c r="J26" i="41"/>
  <c r="J34" i="41"/>
  <c r="I26" i="41"/>
  <c r="I34" i="41"/>
  <c r="H26" i="41"/>
  <c r="H34" i="41"/>
  <c r="G26" i="41"/>
  <c r="G34" i="41"/>
  <c r="F34" i="41" s="1"/>
  <c r="R28" i="41"/>
  <c r="Q28" i="41"/>
  <c r="P28" i="41"/>
  <c r="J28" i="41"/>
  <c r="I28" i="41"/>
  <c r="H28" i="41"/>
  <c r="G28" i="41"/>
  <c r="F27" i="41"/>
  <c r="F26" i="41"/>
  <c r="F28" i="41" s="1"/>
  <c r="E28" i="41"/>
  <c r="D28" i="41"/>
  <c r="O22" i="41"/>
  <c r="N22" i="41"/>
  <c r="M22" i="41"/>
  <c r="L22" i="41"/>
  <c r="K22" i="41"/>
  <c r="F22" i="41" s="1"/>
  <c r="F20" i="41"/>
  <c r="G60" i="42" s="1"/>
  <c r="F100" i="39"/>
  <c r="E100" i="39"/>
  <c r="D100" i="39"/>
  <c r="E98" i="39"/>
  <c r="F98" i="39"/>
  <c r="D98" i="39"/>
  <c r="E105" i="39"/>
  <c r="F105" i="39"/>
  <c r="G105" i="39"/>
  <c r="D105" i="39"/>
  <c r="E104" i="39"/>
  <c r="F104" i="39"/>
  <c r="G104" i="39"/>
  <c r="D104" i="39"/>
  <c r="E103" i="39"/>
  <c r="F103" i="39"/>
  <c r="G103" i="39"/>
  <c r="D103" i="39"/>
  <c r="E102" i="39"/>
  <c r="F102" i="39"/>
  <c r="G102" i="39"/>
  <c r="D102" i="39"/>
  <c r="F101" i="39"/>
  <c r="E101" i="39"/>
  <c r="D101" i="39"/>
  <c r="G101" i="39"/>
  <c r="E90" i="39"/>
  <c r="F90" i="39"/>
  <c r="G90" i="39"/>
  <c r="D90" i="39"/>
  <c r="D34" i="38"/>
  <c r="E85" i="39"/>
  <c r="F85" i="39"/>
  <c r="G85" i="39"/>
  <c r="D85" i="39"/>
  <c r="G27" i="35"/>
  <c r="F20" i="35"/>
  <c r="F19" i="35" s="1"/>
  <c r="Z25" i="35"/>
  <c r="AF23" i="35"/>
  <c r="AF36" i="35"/>
  <c r="AF37" i="35"/>
  <c r="AF38" i="35"/>
  <c r="AF40" i="35"/>
  <c r="AF41" i="35"/>
  <c r="AF42" i="35"/>
  <c r="AF43" i="35"/>
  <c r="AF44" i="35"/>
  <c r="Z14" i="35"/>
  <c r="X14" i="35"/>
  <c r="X25" i="35"/>
  <c r="X29" i="35"/>
  <c r="X33" i="35"/>
  <c r="F55" i="35"/>
  <c r="H22" i="35"/>
  <c r="U14" i="35"/>
  <c r="V14" i="35"/>
  <c r="V25" i="35" s="1"/>
  <c r="R25" i="35" s="1"/>
  <c r="T14" i="35"/>
  <c r="Q14" i="35"/>
  <c r="R14" i="35"/>
  <c r="P14" i="35"/>
  <c r="I14" i="35"/>
  <c r="J14" i="35"/>
  <c r="H21" i="35"/>
  <c r="S60" i="35"/>
  <c r="I21" i="35"/>
  <c r="I55" i="35" s="1"/>
  <c r="E31" i="38"/>
  <c r="F31" i="38"/>
  <c r="G31" i="38"/>
  <c r="H31" i="38"/>
  <c r="D31" i="38"/>
  <c r="E30" i="38"/>
  <c r="F30" i="38"/>
  <c r="G30" i="38"/>
  <c r="H30" i="38"/>
  <c r="D30" i="38"/>
  <c r="E39" i="38"/>
  <c r="F39" i="38"/>
  <c r="G39" i="38"/>
  <c r="H39" i="38"/>
  <c r="D39" i="38"/>
  <c r="E38" i="38"/>
  <c r="F38" i="38"/>
  <c r="G38" i="38"/>
  <c r="H38" i="38"/>
  <c r="D38" i="38"/>
  <c r="E29" i="39"/>
  <c r="E91" i="39" s="1"/>
  <c r="F29" i="39"/>
  <c r="F91" i="39" s="1"/>
  <c r="G29" i="39"/>
  <c r="G91" i="39" s="1"/>
  <c r="D29" i="39"/>
  <c r="D91" i="39" s="1"/>
  <c r="E26" i="39"/>
  <c r="F26" i="39"/>
  <c r="D26" i="39"/>
  <c r="E35" i="38"/>
  <c r="F35" i="38"/>
  <c r="G35" i="38"/>
  <c r="H35" i="38"/>
  <c r="D35" i="38"/>
  <c r="E34" i="38"/>
  <c r="F34" i="38"/>
  <c r="G34" i="38"/>
  <c r="H34" i="38"/>
  <c r="J55" i="35"/>
  <c r="D55" i="35"/>
  <c r="D31" i="40"/>
  <c r="E31" i="40"/>
  <c r="C23" i="40"/>
  <c r="C24" i="40"/>
  <c r="C22" i="40" s="1"/>
  <c r="C31" i="40" s="1"/>
  <c r="C27" i="40"/>
  <c r="D26" i="40"/>
  <c r="D50" i="36"/>
  <c r="D27" i="35"/>
  <c r="U30" i="35"/>
  <c r="E27" i="35"/>
  <c r="I30" i="35"/>
  <c r="I29" i="35"/>
  <c r="I28" i="35"/>
  <c r="AD23" i="35"/>
  <c r="R21" i="35"/>
  <c r="AE21" i="35" s="1"/>
  <c r="V22" i="35"/>
  <c r="Z22" i="35"/>
  <c r="R22" i="35" s="1"/>
  <c r="V24" i="35"/>
  <c r="V20" i="35" s="1"/>
  <c r="Z24" i="35"/>
  <c r="V34" i="35"/>
  <c r="Z34" i="35"/>
  <c r="R34" i="35" s="1"/>
  <c r="V32" i="35"/>
  <c r="V31" i="35" s="1"/>
  <c r="Z32" i="35"/>
  <c r="R32" i="35"/>
  <c r="V33" i="35"/>
  <c r="Z33" i="35"/>
  <c r="V30" i="35"/>
  <c r="Z30" i="35"/>
  <c r="R30" i="35" s="1"/>
  <c r="V28" i="35"/>
  <c r="Z28" i="35"/>
  <c r="Z27" i="35" s="1"/>
  <c r="R28" i="35"/>
  <c r="V29" i="35"/>
  <c r="Z29" i="35"/>
  <c r="R29" i="35" s="1"/>
  <c r="V26" i="35"/>
  <c r="Z26" i="35"/>
  <c r="R26" i="35"/>
  <c r="AE26" i="35" s="1"/>
  <c r="F31" i="35"/>
  <c r="J34" i="35"/>
  <c r="AE34" i="35" s="1"/>
  <c r="J33" i="35"/>
  <c r="J30" i="35"/>
  <c r="AE30" i="35" s="1"/>
  <c r="J29" i="35"/>
  <c r="J22" i="35"/>
  <c r="J26" i="35"/>
  <c r="AE22" i="35"/>
  <c r="AE23" i="35"/>
  <c r="AE29" i="35"/>
  <c r="AE36" i="35"/>
  <c r="AE37" i="35"/>
  <c r="AE38" i="35"/>
  <c r="AE40" i="35"/>
  <c r="AE41" i="35"/>
  <c r="AE42" i="35"/>
  <c r="AE43" i="35"/>
  <c r="AE44" i="35"/>
  <c r="U25" i="35"/>
  <c r="U26" i="35"/>
  <c r="I22" i="35"/>
  <c r="I24" i="35"/>
  <c r="I26" i="35"/>
  <c r="I32" i="35"/>
  <c r="I33" i="35"/>
  <c r="I34" i="35"/>
  <c r="AD36" i="35"/>
  <c r="AD37" i="35"/>
  <c r="AD38" i="35"/>
  <c r="AD40" i="35"/>
  <c r="AD41" i="35"/>
  <c r="AD42" i="35"/>
  <c r="AD43" i="35"/>
  <c r="AD44" i="35"/>
  <c r="T24" i="35"/>
  <c r="H24" i="35"/>
  <c r="H25" i="35"/>
  <c r="AC23" i="35"/>
  <c r="T26" i="35"/>
  <c r="H26" i="35"/>
  <c r="H29" i="35"/>
  <c r="H28" i="35"/>
  <c r="H30" i="35"/>
  <c r="T28" i="35"/>
  <c r="H32" i="35"/>
  <c r="H33" i="35"/>
  <c r="H34" i="35"/>
  <c r="H31" i="35"/>
  <c r="AC36" i="35"/>
  <c r="AC37" i="35"/>
  <c r="AC38" i="35"/>
  <c r="AC39" i="35"/>
  <c r="AC40" i="35"/>
  <c r="AC41" i="35"/>
  <c r="AC42" i="35"/>
  <c r="AC43" i="35"/>
  <c r="AC44" i="35"/>
  <c r="E25" i="35"/>
  <c r="E53" i="36"/>
  <c r="F53" i="36"/>
  <c r="G53" i="36"/>
  <c r="D53" i="36"/>
  <c r="E22" i="36"/>
  <c r="F22" i="36"/>
  <c r="G22" i="36"/>
  <c r="D22" i="36"/>
  <c r="D34" i="36"/>
  <c r="E34" i="36"/>
  <c r="F34" i="36"/>
  <c r="G34" i="36"/>
  <c r="E30" i="36"/>
  <c r="F30" i="36"/>
  <c r="G30" i="36"/>
  <c r="E26" i="36"/>
  <c r="F26" i="36"/>
  <c r="G26" i="36"/>
  <c r="G16" i="36"/>
  <c r="G15" i="36" s="1"/>
  <c r="G40" i="36" s="1"/>
  <c r="G48" i="36" s="1"/>
  <c r="E16" i="36"/>
  <c r="F16" i="36"/>
  <c r="F15" i="36" s="1"/>
  <c r="F40" i="36" s="1"/>
  <c r="F48" i="36" s="1"/>
  <c r="D30" i="36"/>
  <c r="D26" i="36"/>
  <c r="D16" i="36"/>
  <c r="H55" i="35"/>
  <c r="D20" i="35"/>
  <c r="D31" i="35"/>
  <c r="D19" i="35" s="1"/>
  <c r="L27" i="35"/>
  <c r="M27" i="35"/>
  <c r="N27" i="35"/>
  <c r="O27" i="35"/>
  <c r="L20" i="35"/>
  <c r="M20" i="35"/>
  <c r="M19" i="35"/>
  <c r="N20" i="35"/>
  <c r="O20" i="35"/>
  <c r="O19" i="35"/>
  <c r="Z20" i="35"/>
  <c r="L57" i="35"/>
  <c r="M57" i="35"/>
  <c r="N57" i="35"/>
  <c r="O57" i="35"/>
  <c r="Y57" i="35"/>
  <c r="Y14" i="35" s="1"/>
  <c r="R55" i="35"/>
  <c r="V55" i="35"/>
  <c r="Z55" i="35"/>
  <c r="L61" i="35"/>
  <c r="M61" i="35"/>
  <c r="N61" i="35"/>
  <c r="O61" i="35"/>
  <c r="I39" i="35"/>
  <c r="J39" i="35"/>
  <c r="K39" i="35"/>
  <c r="L39" i="35"/>
  <c r="M39" i="35"/>
  <c r="N39" i="35"/>
  <c r="O39" i="35"/>
  <c r="P39" i="35"/>
  <c r="Q39" i="35"/>
  <c r="R39" i="35"/>
  <c r="S39" i="35"/>
  <c r="T39" i="35"/>
  <c r="U39" i="35"/>
  <c r="V39" i="35"/>
  <c r="W39" i="35"/>
  <c r="X39" i="35"/>
  <c r="Y39" i="35"/>
  <c r="Z39" i="35"/>
  <c r="AA39" i="35"/>
  <c r="H39" i="35"/>
  <c r="I35" i="35"/>
  <c r="J35" i="35"/>
  <c r="K35" i="35"/>
  <c r="L35" i="35"/>
  <c r="M35" i="35"/>
  <c r="N35" i="35"/>
  <c r="O35" i="35"/>
  <c r="P35" i="35"/>
  <c r="Q35" i="35"/>
  <c r="R35" i="35"/>
  <c r="S35" i="35"/>
  <c r="T35" i="35"/>
  <c r="U35" i="35"/>
  <c r="V35" i="35"/>
  <c r="W35" i="35"/>
  <c r="X35" i="35"/>
  <c r="Y35" i="35"/>
  <c r="Z35" i="35"/>
  <c r="AA35" i="35"/>
  <c r="H35" i="35"/>
  <c r="L31" i="35"/>
  <c r="L19" i="35" s="1"/>
  <c r="L45" i="35" s="1"/>
  <c r="L53" i="35" s="1"/>
  <c r="M31" i="35"/>
  <c r="N31" i="35"/>
  <c r="N19" i="35" s="1"/>
  <c r="N45" i="35" s="1"/>
  <c r="N53" i="35" s="1"/>
  <c r="O31" i="35"/>
  <c r="E20" i="35"/>
  <c r="E31" i="35"/>
  <c r="G31" i="35"/>
  <c r="E55" i="35"/>
  <c r="F56" i="35"/>
  <c r="G39" i="35"/>
  <c r="G35" i="35"/>
  <c r="AF35" i="35" s="1"/>
  <c r="F39" i="35"/>
  <c r="AE39" i="35" s="1"/>
  <c r="F35" i="35"/>
  <c r="AE35" i="35" s="1"/>
  <c r="E39" i="35"/>
  <c r="E35" i="35"/>
  <c r="AD35" i="35" s="1"/>
  <c r="D39" i="35"/>
  <c r="D35" i="35"/>
  <c r="AC35" i="35" s="1"/>
  <c r="B17" i="38"/>
  <c r="C17" i="38"/>
  <c r="E17" i="38" s="1"/>
  <c r="F17" i="38" s="1"/>
  <c r="G17" i="38" s="1"/>
  <c r="H17" i="38" s="1"/>
  <c r="B14" i="37"/>
  <c r="C14" i="37"/>
  <c r="D14" i="37" s="1"/>
  <c r="E14" i="37" s="1"/>
  <c r="F14" i="37" s="1"/>
  <c r="G14" i="37" s="1"/>
  <c r="B14" i="36"/>
  <c r="C14" i="36"/>
  <c r="D14" i="36" s="1"/>
  <c r="E14" i="36" s="1"/>
  <c r="F14" i="36" s="1"/>
  <c r="G14" i="36" s="1"/>
  <c r="B18" i="35"/>
  <c r="C18" i="35"/>
  <c r="D18" i="35" s="1"/>
  <c r="E18" i="35" s="1"/>
  <c r="F18" i="35" s="1"/>
  <c r="G18" i="35" s="1"/>
  <c r="H18" i="35" s="1"/>
  <c r="I18" i="35" s="1"/>
  <c r="J18" i="35" s="1"/>
  <c r="K18" i="35" s="1"/>
  <c r="L18" i="35" s="1"/>
  <c r="M18" i="35" s="1"/>
  <c r="N18" i="35" s="1"/>
  <c r="O18" i="35" s="1"/>
  <c r="P18" i="35" s="1"/>
  <c r="Q18" i="35" s="1"/>
  <c r="R18" i="35" s="1"/>
  <c r="S18" i="35" s="1"/>
  <c r="T18" i="35" s="1"/>
  <c r="U18" i="35" s="1"/>
  <c r="V18" i="35" s="1"/>
  <c r="W18" i="35" s="1"/>
  <c r="X18" i="35" s="1"/>
  <c r="Y18" i="35" s="1"/>
  <c r="Z18" i="35" s="1"/>
  <c r="AA18" i="35" s="1"/>
  <c r="Y30" i="35" l="1"/>
  <c r="Y29" i="35"/>
  <c r="Y22" i="35"/>
  <c r="Y26" i="35"/>
  <c r="Y33" i="35"/>
  <c r="Y21" i="35"/>
  <c r="Y28" i="35"/>
  <c r="Y24" i="35"/>
  <c r="Y34" i="35"/>
  <c r="Y32" i="35"/>
  <c r="Y31" i="35" s="1"/>
  <c r="D45" i="35"/>
  <c r="D56" i="35"/>
  <c r="AA21" i="42"/>
  <c r="AA21" i="35"/>
  <c r="I23" i="29"/>
  <c r="I43" i="29" s="1"/>
  <c r="H43" i="29"/>
  <c r="Q26" i="35"/>
  <c r="AD26" i="35" s="1"/>
  <c r="M45" i="35"/>
  <c r="M53" i="35" s="1"/>
  <c r="H27" i="35"/>
  <c r="I31" i="35"/>
  <c r="R24" i="35"/>
  <c r="R20" i="35" s="1"/>
  <c r="Q30" i="35"/>
  <c r="AD30" i="35" s="1"/>
  <c r="F45" i="35"/>
  <c r="AA57" i="42"/>
  <c r="AA57" i="35"/>
  <c r="C24" i="28"/>
  <c r="C25" i="28" s="1"/>
  <c r="D25" i="28"/>
  <c r="D29" i="28" s="1"/>
  <c r="C29" i="28" s="1"/>
  <c r="H19" i="29"/>
  <c r="O45" i="35"/>
  <c r="O53" i="35" s="1"/>
  <c r="H20" i="35"/>
  <c r="V19" i="35"/>
  <c r="I27" i="35"/>
  <c r="T21" i="35"/>
  <c r="T22" i="35"/>
  <c r="T32" i="35"/>
  <c r="T33" i="35"/>
  <c r="P33" i="35" s="1"/>
  <c r="AC33" i="35" s="1"/>
  <c r="T34" i="35"/>
  <c r="U21" i="35"/>
  <c r="U28" i="35"/>
  <c r="U24" i="35"/>
  <c r="Q24" i="35" s="1"/>
  <c r="U32" i="35"/>
  <c r="U34" i="35"/>
  <c r="Q34" i="35" s="1"/>
  <c r="AD34" i="35" s="1"/>
  <c r="X21" i="35"/>
  <c r="X24" i="35"/>
  <c r="P24" i="35" s="1"/>
  <c r="AC24" i="35" s="1"/>
  <c r="X28" i="35"/>
  <c r="P28" i="35" s="1"/>
  <c r="X30" i="35"/>
  <c r="X32" i="35"/>
  <c r="X34" i="35"/>
  <c r="K37" i="41"/>
  <c r="F37" i="41" s="1"/>
  <c r="F43" i="41" s="1"/>
  <c r="F38" i="41"/>
  <c r="F39" i="41" s="1"/>
  <c r="G57" i="42"/>
  <c r="G57" i="35"/>
  <c r="K57" i="42"/>
  <c r="K14" i="42" s="1"/>
  <c r="K57" i="35"/>
  <c r="K14" i="35" s="1"/>
  <c r="S57" i="35"/>
  <c r="S14" i="35" s="1"/>
  <c r="H27" i="42"/>
  <c r="AE21" i="42"/>
  <c r="X31" i="42"/>
  <c r="AD39" i="35"/>
  <c r="AF39" i="35"/>
  <c r="D15" i="36"/>
  <c r="D40" i="36" s="1"/>
  <c r="D48" i="36" s="1"/>
  <c r="E15" i="36"/>
  <c r="E40" i="36" s="1"/>
  <c r="E48" i="36" s="1"/>
  <c r="Y25" i="35"/>
  <c r="Q25" i="35" s="1"/>
  <c r="T30" i="35"/>
  <c r="P30" i="35" s="1"/>
  <c r="AC30" i="35" s="1"/>
  <c r="T29" i="35"/>
  <c r="P29" i="35" s="1"/>
  <c r="AC29" i="35" s="1"/>
  <c r="T25" i="35"/>
  <c r="P25" i="35" s="1"/>
  <c r="AC25" i="35" s="1"/>
  <c r="AD24" i="35"/>
  <c r="E19" i="35"/>
  <c r="U33" i="35"/>
  <c r="Q33" i="35" s="1"/>
  <c r="AD33" i="35" s="1"/>
  <c r="U22" i="35"/>
  <c r="Q22" i="35" s="1"/>
  <c r="AD22" i="35" s="1"/>
  <c r="R27" i="35"/>
  <c r="R33" i="35"/>
  <c r="Z31" i="35"/>
  <c r="Z19" i="35" s="1"/>
  <c r="U29" i="35"/>
  <c r="Q29" i="35" s="1"/>
  <c r="AD29" i="35" s="1"/>
  <c r="J32" i="35"/>
  <c r="J28" i="35"/>
  <c r="J24" i="35"/>
  <c r="AE24" i="35" s="1"/>
  <c r="X26" i="35"/>
  <c r="P26" i="35" s="1"/>
  <c r="AC26" i="35" s="1"/>
  <c r="X22" i="35"/>
  <c r="J25" i="35"/>
  <c r="AE25" i="35" s="1"/>
  <c r="C22" i="28"/>
  <c r="H41" i="29"/>
  <c r="W14" i="35"/>
  <c r="K21" i="42"/>
  <c r="H40" i="29"/>
  <c r="W21" i="42"/>
  <c r="H42" i="29"/>
  <c r="K21" i="35"/>
  <c r="G60" i="35"/>
  <c r="O45" i="42"/>
  <c r="O53" i="42" s="1"/>
  <c r="R55" i="42"/>
  <c r="D19" i="42"/>
  <c r="F19" i="42"/>
  <c r="I27" i="42"/>
  <c r="I55" i="42"/>
  <c r="T21" i="42"/>
  <c r="T24" i="42"/>
  <c r="P24" i="42" s="1"/>
  <c r="AC24" i="42" s="1"/>
  <c r="T28" i="42"/>
  <c r="T30" i="42"/>
  <c r="P30" i="42" s="1"/>
  <c r="AC30" i="42" s="1"/>
  <c r="T32" i="42"/>
  <c r="T34" i="42"/>
  <c r="P34" i="42" s="1"/>
  <c r="AC34" i="42" s="1"/>
  <c r="T22" i="42"/>
  <c r="P22" i="42" s="1"/>
  <c r="AC22" i="42" s="1"/>
  <c r="T26" i="42"/>
  <c r="P26" i="42" s="1"/>
  <c r="AC26" i="42" s="1"/>
  <c r="T25" i="42"/>
  <c r="P25" i="42" s="1"/>
  <c r="AC25" i="42" s="1"/>
  <c r="T33" i="42"/>
  <c r="P33" i="42" s="1"/>
  <c r="AC33" i="42" s="1"/>
  <c r="W14" i="42"/>
  <c r="S57" i="42"/>
  <c r="S14" i="42" s="1"/>
  <c r="Z20" i="42"/>
  <c r="Z19" i="42" s="1"/>
  <c r="I25" i="35"/>
  <c r="L45" i="42"/>
  <c r="L53" i="42" s="1"/>
  <c r="N45" i="42"/>
  <c r="N53" i="42" s="1"/>
  <c r="E19" i="42"/>
  <c r="H31" i="42"/>
  <c r="I31" i="42"/>
  <c r="J20" i="42"/>
  <c r="J19" i="42" s="1"/>
  <c r="U21" i="42"/>
  <c r="U24" i="42"/>
  <c r="U28" i="42"/>
  <c r="U30" i="42"/>
  <c r="Q30" i="42" s="1"/>
  <c r="AD30" i="42" s="1"/>
  <c r="U32" i="42"/>
  <c r="U34" i="42"/>
  <c r="Q34" i="42" s="1"/>
  <c r="AD34" i="42" s="1"/>
  <c r="U22" i="42"/>
  <c r="Q22" i="42" s="1"/>
  <c r="AD22" i="42" s="1"/>
  <c r="U26" i="42"/>
  <c r="V22" i="42"/>
  <c r="V25" i="42"/>
  <c r="R25" i="42" s="1"/>
  <c r="AE25" i="42" s="1"/>
  <c r="V26" i="42"/>
  <c r="R26" i="42" s="1"/>
  <c r="AE26" i="42" s="1"/>
  <c r="V29" i="42"/>
  <c r="R29" i="42" s="1"/>
  <c r="AE29" i="42" s="1"/>
  <c r="V33" i="42"/>
  <c r="R33" i="42" s="1"/>
  <c r="AE33" i="42" s="1"/>
  <c r="V24" i="42"/>
  <c r="R24" i="42" s="1"/>
  <c r="AE24" i="42" s="1"/>
  <c r="V28" i="42"/>
  <c r="V32" i="42"/>
  <c r="X27" i="42"/>
  <c r="X19" i="42" s="1"/>
  <c r="Y21" i="42"/>
  <c r="Y24" i="42"/>
  <c r="Y26" i="42"/>
  <c r="Y29" i="42"/>
  <c r="Q29" i="42" s="1"/>
  <c r="AD29" i="42" s="1"/>
  <c r="Y33" i="42"/>
  <c r="Q33" i="42" s="1"/>
  <c r="AD33" i="42" s="1"/>
  <c r="Z45" i="35" l="1"/>
  <c r="Z53" i="35" s="1"/>
  <c r="Z54" i="35" s="1"/>
  <c r="Z61" i="35" s="1"/>
  <c r="Z56" i="35"/>
  <c r="AC28" i="35"/>
  <c r="P27" i="35"/>
  <c r="Y27" i="42"/>
  <c r="X45" i="42"/>
  <c r="X53" i="42" s="1"/>
  <c r="X54" i="42" s="1"/>
  <c r="X61" i="42" s="1"/>
  <c r="X56" i="42"/>
  <c r="V27" i="42"/>
  <c r="R28" i="42"/>
  <c r="R22" i="42"/>
  <c r="V20" i="42"/>
  <c r="U31" i="42"/>
  <c r="Q32" i="42"/>
  <c r="U27" i="42"/>
  <c r="Q28" i="42"/>
  <c r="U20" i="42"/>
  <c r="U19" i="42" s="1"/>
  <c r="U55" i="42"/>
  <c r="Q21" i="42"/>
  <c r="J45" i="42"/>
  <c r="J53" i="42" s="1"/>
  <c r="J56" i="42"/>
  <c r="Z45" i="42"/>
  <c r="Z53" i="42" s="1"/>
  <c r="Z56" i="42"/>
  <c r="W24" i="42"/>
  <c r="W28" i="42"/>
  <c r="W30" i="42"/>
  <c r="W32" i="42"/>
  <c r="W34" i="42"/>
  <c r="W26" i="42"/>
  <c r="W25" i="42"/>
  <c r="W33" i="42"/>
  <c r="W29" i="42"/>
  <c r="T31" i="42"/>
  <c r="P32" i="42"/>
  <c r="T27" i="42"/>
  <c r="P28" i="42"/>
  <c r="T20" i="42"/>
  <c r="T19" i="42" s="1"/>
  <c r="P21" i="42"/>
  <c r="T55" i="42"/>
  <c r="F45" i="42"/>
  <c r="F56" i="42"/>
  <c r="D45" i="42"/>
  <c r="D56" i="42"/>
  <c r="K55" i="35"/>
  <c r="W55" i="42"/>
  <c r="K55" i="42"/>
  <c r="J31" i="35"/>
  <c r="AE32" i="35"/>
  <c r="T27" i="35"/>
  <c r="K30" i="35"/>
  <c r="K25" i="35"/>
  <c r="K24" i="35"/>
  <c r="K28" i="35"/>
  <c r="K32" i="35"/>
  <c r="K34" i="35"/>
  <c r="K29" i="35"/>
  <c r="K33" i="35"/>
  <c r="K26" i="35"/>
  <c r="Q21" i="35"/>
  <c r="U20" i="35"/>
  <c r="U55" i="35"/>
  <c r="P22" i="35"/>
  <c r="AC22" i="35" s="1"/>
  <c r="J20" i="35"/>
  <c r="H19" i="35"/>
  <c r="AA14" i="35"/>
  <c r="F53" i="35"/>
  <c r="F54" i="35" s="1"/>
  <c r="F61" i="35" s="1"/>
  <c r="AA55" i="42"/>
  <c r="S21" i="42"/>
  <c r="D53" i="35"/>
  <c r="D54" i="35" s="1"/>
  <c r="D61" i="35" s="1"/>
  <c r="Y55" i="35"/>
  <c r="Y20" i="35"/>
  <c r="Y55" i="42"/>
  <c r="Y20" i="42"/>
  <c r="Y31" i="42"/>
  <c r="V31" i="42"/>
  <c r="R32" i="42"/>
  <c r="Q26" i="42"/>
  <c r="AD26" i="42" s="1"/>
  <c r="Q24" i="42"/>
  <c r="AD24" i="42" s="1"/>
  <c r="E56" i="42"/>
  <c r="E45" i="42"/>
  <c r="AD25" i="35"/>
  <c r="I20" i="35"/>
  <c r="I19" i="42"/>
  <c r="W30" i="35"/>
  <c r="W25" i="35"/>
  <c r="W26" i="35"/>
  <c r="W29" i="35"/>
  <c r="W32" i="35"/>
  <c r="W34" i="35"/>
  <c r="W24" i="35"/>
  <c r="W33" i="35"/>
  <c r="W28" i="35"/>
  <c r="J27" i="35"/>
  <c r="AE27" i="35" s="1"/>
  <c r="AE28" i="35"/>
  <c r="AE33" i="35"/>
  <c r="R31" i="35"/>
  <c r="E56" i="35"/>
  <c r="E45" i="35"/>
  <c r="K25" i="42"/>
  <c r="K26" i="42"/>
  <c r="K29" i="42"/>
  <c r="K33" i="42"/>
  <c r="K24" i="42"/>
  <c r="K28" i="42"/>
  <c r="K32" i="42"/>
  <c r="K30" i="42"/>
  <c r="K34" i="42"/>
  <c r="X31" i="35"/>
  <c r="X27" i="35"/>
  <c r="X20" i="35"/>
  <c r="X19" i="35" s="1"/>
  <c r="X55" i="35"/>
  <c r="Q32" i="35"/>
  <c r="U31" i="35"/>
  <c r="Q28" i="35"/>
  <c r="U27" i="35"/>
  <c r="P34" i="35"/>
  <c r="AC34" i="35" s="1"/>
  <c r="T31" i="35"/>
  <c r="P32" i="35"/>
  <c r="T55" i="35"/>
  <c r="P21" i="35"/>
  <c r="T20" i="35"/>
  <c r="T19" i="35" s="1"/>
  <c r="V45" i="35"/>
  <c r="V53" i="35" s="1"/>
  <c r="V54" i="35" s="1"/>
  <c r="V61" i="35" s="1"/>
  <c r="V56" i="35"/>
  <c r="G21" i="42"/>
  <c r="G21" i="35"/>
  <c r="G19" i="29"/>
  <c r="H39" i="29"/>
  <c r="I19" i="29"/>
  <c r="I39" i="29" s="1"/>
  <c r="G22" i="42"/>
  <c r="G22" i="35"/>
  <c r="AA14" i="42"/>
  <c r="R19" i="35"/>
  <c r="AC27" i="35"/>
  <c r="H19" i="42"/>
  <c r="S21" i="35"/>
  <c r="AA55" i="35"/>
  <c r="Y27" i="35"/>
  <c r="H45" i="42" l="1"/>
  <c r="H53" i="42" s="1"/>
  <c r="H54" i="42" s="1"/>
  <c r="H61" i="42" s="1"/>
  <c r="H56" i="42"/>
  <c r="G55" i="42"/>
  <c r="AF21" i="42"/>
  <c r="G20" i="42"/>
  <c r="AC21" i="35"/>
  <c r="P20" i="35"/>
  <c r="P55" i="35"/>
  <c r="P31" i="35"/>
  <c r="AC31" i="35" s="1"/>
  <c r="AC32" i="35"/>
  <c r="Q27" i="35"/>
  <c r="AD27" i="35" s="1"/>
  <c r="AD28" i="35"/>
  <c r="AD32" i="35"/>
  <c r="Q31" i="35"/>
  <c r="AD31" i="35" s="1"/>
  <c r="X56" i="35"/>
  <c r="X45" i="35"/>
  <c r="X53" i="35" s="1"/>
  <c r="X54" i="35" s="1"/>
  <c r="X61" i="35" s="1"/>
  <c r="K27" i="42"/>
  <c r="E53" i="35"/>
  <c r="E54" i="35" s="1"/>
  <c r="E61" i="35" s="1"/>
  <c r="R31" i="42"/>
  <c r="AE31" i="42" s="1"/>
  <c r="AE32" i="42"/>
  <c r="AA24" i="35"/>
  <c r="AA28" i="35"/>
  <c r="AA33" i="35"/>
  <c r="S33" i="35" s="1"/>
  <c r="AF33" i="35" s="1"/>
  <c r="AA26" i="35"/>
  <c r="AA32" i="35"/>
  <c r="AA30" i="35"/>
  <c r="AA34" i="35"/>
  <c r="S34" i="35" s="1"/>
  <c r="AF34" i="35" s="1"/>
  <c r="AA25" i="35"/>
  <c r="S25" i="35" s="1"/>
  <c r="AF25" i="35" s="1"/>
  <c r="AA29" i="35"/>
  <c r="S29" i="35" s="1"/>
  <c r="AF29" i="35" s="1"/>
  <c r="Q20" i="35"/>
  <c r="Q19" i="35" s="1"/>
  <c r="Q55" i="35"/>
  <c r="AD21" i="35"/>
  <c r="K27" i="35"/>
  <c r="D53" i="42"/>
  <c r="D54" i="42" s="1"/>
  <c r="D61" i="42" s="1"/>
  <c r="T56" i="42"/>
  <c r="T45" i="42"/>
  <c r="T53" i="42" s="1"/>
  <c r="T54" i="42" s="1"/>
  <c r="T61" i="42" s="1"/>
  <c r="W31" i="42"/>
  <c r="W27" i="42"/>
  <c r="Q27" i="42"/>
  <c r="AD27" i="42" s="1"/>
  <c r="AD28" i="42"/>
  <c r="Q31" i="42"/>
  <c r="AD31" i="42" s="1"/>
  <c r="AD32" i="42"/>
  <c r="V19" i="42"/>
  <c r="R27" i="42"/>
  <c r="AE27" i="42" s="1"/>
  <c r="AE28" i="42"/>
  <c r="S55" i="35"/>
  <c r="R45" i="35"/>
  <c r="R53" i="35" s="1"/>
  <c r="R54" i="35" s="1"/>
  <c r="R61" i="35" s="1"/>
  <c r="R56" i="35"/>
  <c r="W22" i="35"/>
  <c r="AA22" i="35"/>
  <c r="AA20" i="35" s="1"/>
  <c r="K22" i="35"/>
  <c r="K20" i="35" s="1"/>
  <c r="AA25" i="42"/>
  <c r="AA26" i="42"/>
  <c r="S26" i="42" s="1"/>
  <c r="AF26" i="42" s="1"/>
  <c r="AA29" i="42"/>
  <c r="AA33" i="42"/>
  <c r="S33" i="42" s="1"/>
  <c r="AF33" i="42" s="1"/>
  <c r="AA30" i="42"/>
  <c r="AA34" i="42"/>
  <c r="AA28" i="42"/>
  <c r="AA27" i="42" s="1"/>
  <c r="AA24" i="42"/>
  <c r="AA32" i="42"/>
  <c r="AA31" i="42" s="1"/>
  <c r="AA22" i="42"/>
  <c r="AA20" i="42" s="1"/>
  <c r="AA19" i="42" s="1"/>
  <c r="W22" i="42"/>
  <c r="K22" i="42"/>
  <c r="K20" i="42" s="1"/>
  <c r="AF21" i="35"/>
  <c r="G20" i="35"/>
  <c r="G55" i="35"/>
  <c r="T45" i="35"/>
  <c r="T53" i="35" s="1"/>
  <c r="T54" i="35" s="1"/>
  <c r="T61" i="35" s="1"/>
  <c r="T56" i="35"/>
  <c r="K31" i="42"/>
  <c r="W27" i="35"/>
  <c r="S28" i="35"/>
  <c r="AF28" i="35" s="1"/>
  <c r="S24" i="35"/>
  <c r="W31" i="35"/>
  <c r="S32" i="35"/>
  <c r="S26" i="35"/>
  <c r="S30" i="35"/>
  <c r="I45" i="42"/>
  <c r="I53" i="42" s="1"/>
  <c r="I54" i="42" s="1"/>
  <c r="I61" i="42" s="1"/>
  <c r="I56" i="42"/>
  <c r="I19" i="35"/>
  <c r="AD20" i="35"/>
  <c r="E53" i="42"/>
  <c r="E54" i="42" s="1"/>
  <c r="E61" i="42" s="1"/>
  <c r="Y19" i="42"/>
  <c r="Y19" i="35"/>
  <c r="S55" i="42"/>
  <c r="H45" i="35"/>
  <c r="H56" i="35"/>
  <c r="AE20" i="35"/>
  <c r="J19" i="35"/>
  <c r="U19" i="35"/>
  <c r="AF26" i="35"/>
  <c r="AF32" i="35"/>
  <c r="K31" i="35"/>
  <c r="AF24" i="35"/>
  <c r="AF30" i="35"/>
  <c r="AE31" i="35"/>
  <c r="F53" i="42"/>
  <c r="F54" i="42" s="1"/>
  <c r="F61" i="42" s="1"/>
  <c r="P20" i="42"/>
  <c r="P55" i="42"/>
  <c r="AC21" i="42"/>
  <c r="P27" i="42"/>
  <c r="AC27" i="42" s="1"/>
  <c r="AC28" i="42"/>
  <c r="P31" i="42"/>
  <c r="AC31" i="42" s="1"/>
  <c r="AC32" i="42"/>
  <c r="S29" i="42"/>
  <c r="AF29" i="42" s="1"/>
  <c r="S25" i="42"/>
  <c r="AF25" i="42" s="1"/>
  <c r="S34" i="42"/>
  <c r="AF34" i="42" s="1"/>
  <c r="S30" i="42"/>
  <c r="AF30" i="42" s="1"/>
  <c r="S24" i="42"/>
  <c r="AF24" i="42" s="1"/>
  <c r="Q55" i="42"/>
  <c r="Q20" i="42"/>
  <c r="AD21" i="42"/>
  <c r="U56" i="42"/>
  <c r="U45" i="42"/>
  <c r="U53" i="42" s="1"/>
  <c r="U54" i="42" s="1"/>
  <c r="U61" i="42" s="1"/>
  <c r="AE22" i="42"/>
  <c r="R20" i="42"/>
  <c r="R19" i="42" l="1"/>
  <c r="AE20" i="42"/>
  <c r="P19" i="42"/>
  <c r="AC20" i="42"/>
  <c r="U45" i="35"/>
  <c r="U53" i="35" s="1"/>
  <c r="U54" i="35" s="1"/>
  <c r="U61" i="35" s="1"/>
  <c r="U56" i="35"/>
  <c r="Y56" i="35"/>
  <c r="Y45" i="35"/>
  <c r="Y53" i="35" s="1"/>
  <c r="Y54" i="35" s="1"/>
  <c r="Y61" i="35" s="1"/>
  <c r="S31" i="35"/>
  <c r="AF31" i="35" s="1"/>
  <c r="G19" i="35"/>
  <c r="AF22" i="42"/>
  <c r="S22" i="42"/>
  <c r="S20" i="42" s="1"/>
  <c r="W20" i="42"/>
  <c r="W19" i="42" s="1"/>
  <c r="K19" i="35"/>
  <c r="S22" i="35"/>
  <c r="W20" i="35"/>
  <c r="W19" i="35" s="1"/>
  <c r="S28" i="42"/>
  <c r="S32" i="42"/>
  <c r="Q45" i="35"/>
  <c r="Q53" i="35" s="1"/>
  <c r="Q54" i="35" s="1"/>
  <c r="Q61" i="35" s="1"/>
  <c r="Q56" i="35"/>
  <c r="AA27" i="35"/>
  <c r="P19" i="35"/>
  <c r="AC20" i="35"/>
  <c r="G19" i="42"/>
  <c r="AF20" i="42"/>
  <c r="Q19" i="42"/>
  <c r="AD20" i="42"/>
  <c r="J45" i="35"/>
  <c r="J56" i="35"/>
  <c r="AE19" i="35"/>
  <c r="H53" i="35"/>
  <c r="H54" i="35" s="1"/>
  <c r="H61" i="35" s="1"/>
  <c r="Y45" i="42"/>
  <c r="Y53" i="42" s="1"/>
  <c r="Y54" i="42" s="1"/>
  <c r="Y61" i="42" s="1"/>
  <c r="Y56" i="42"/>
  <c r="I45" i="35"/>
  <c r="I56" i="35"/>
  <c r="AD19" i="35"/>
  <c r="S27" i="35"/>
  <c r="K19" i="42"/>
  <c r="AA45" i="42"/>
  <c r="AA53" i="42" s="1"/>
  <c r="AA54" i="42" s="1"/>
  <c r="AA61" i="42" s="1"/>
  <c r="AA56" i="42"/>
  <c r="V45" i="42"/>
  <c r="V53" i="42" s="1"/>
  <c r="V56" i="42"/>
  <c r="AF27" i="35"/>
  <c r="AA31" i="35"/>
  <c r="AA19" i="35" s="1"/>
  <c r="AA45" i="35" l="1"/>
  <c r="AA53" i="35" s="1"/>
  <c r="AA54" i="35" s="1"/>
  <c r="AA61" i="35" s="1"/>
  <c r="AA56" i="35"/>
  <c r="I53" i="35"/>
  <c r="I54" i="35" s="1"/>
  <c r="I61" i="35" s="1"/>
  <c r="AD45" i="35"/>
  <c r="S27" i="42"/>
  <c r="AF27" i="42" s="1"/>
  <c r="AF28" i="42"/>
  <c r="AF22" i="35"/>
  <c r="S20" i="35"/>
  <c r="W56" i="42"/>
  <c r="W45" i="42"/>
  <c r="W53" i="42" s="1"/>
  <c r="W54" i="42" s="1"/>
  <c r="W61" i="42" s="1"/>
  <c r="G45" i="35"/>
  <c r="G56" i="35"/>
  <c r="K45" i="42"/>
  <c r="K53" i="42" s="1"/>
  <c r="K54" i="42" s="1"/>
  <c r="K61" i="42" s="1"/>
  <c r="K56" i="42"/>
  <c r="J53" i="35"/>
  <c r="J54" i="35" s="1"/>
  <c r="J61" i="35" s="1"/>
  <c r="AE45" i="35"/>
  <c r="Q45" i="42"/>
  <c r="Q56" i="42"/>
  <c r="AD19" i="42"/>
  <c r="G56" i="42"/>
  <c r="G45" i="42"/>
  <c r="P45" i="35"/>
  <c r="P56" i="35"/>
  <c r="AC19" i="35"/>
  <c r="S31" i="42"/>
  <c r="AF31" i="42" s="1"/>
  <c r="AF32" i="42"/>
  <c r="W56" i="35"/>
  <c r="W45" i="35"/>
  <c r="W53" i="35" s="1"/>
  <c r="W54" i="35" s="1"/>
  <c r="W61" i="35" s="1"/>
  <c r="K56" i="35"/>
  <c r="K45" i="35"/>
  <c r="K53" i="35" s="1"/>
  <c r="K54" i="35" s="1"/>
  <c r="K61" i="35" s="1"/>
  <c r="S19" i="42"/>
  <c r="AF19" i="42" s="1"/>
  <c r="P45" i="42"/>
  <c r="P56" i="42"/>
  <c r="AC19" i="42"/>
  <c r="R56" i="42"/>
  <c r="R45" i="42"/>
  <c r="AE19" i="42"/>
  <c r="R53" i="42" l="1"/>
  <c r="R54" i="42" s="1"/>
  <c r="R61" i="42" s="1"/>
  <c r="AE45" i="42"/>
  <c r="P53" i="42"/>
  <c r="P54" i="42" s="1"/>
  <c r="P61" i="42" s="1"/>
  <c r="AC45" i="42"/>
  <c r="P53" i="35"/>
  <c r="P54" i="35" s="1"/>
  <c r="P61" i="35" s="1"/>
  <c r="AC45" i="35"/>
  <c r="Q53" i="42"/>
  <c r="Q54" i="42" s="1"/>
  <c r="Q61" i="42" s="1"/>
  <c r="AD45" i="42"/>
  <c r="S19" i="35"/>
  <c r="AF20" i="35"/>
  <c r="S45" i="42"/>
  <c r="S53" i="42" s="1"/>
  <c r="S54" i="42" s="1"/>
  <c r="S61" i="42" s="1"/>
  <c r="S56" i="42"/>
  <c r="G53" i="42"/>
  <c r="G54" i="42" s="1"/>
  <c r="G61" i="42" s="1"/>
  <c r="AF45" i="42"/>
  <c r="G53" i="35"/>
  <c r="G54" i="35" s="1"/>
  <c r="G61" i="35" s="1"/>
  <c r="S45" i="35" l="1"/>
  <c r="S56" i="35"/>
  <c r="AF19" i="35"/>
  <c r="S53" i="35" l="1"/>
  <c r="S54" i="35" s="1"/>
  <c r="S61" i="35" s="1"/>
  <c r="AF45" i="35"/>
</calcChain>
</file>

<file path=xl/sharedStrings.xml><?xml version="1.0" encoding="utf-8"?>
<sst xmlns="http://schemas.openxmlformats.org/spreadsheetml/2006/main" count="1638" uniqueCount="470">
  <si>
    <t>Гкал</t>
  </si>
  <si>
    <t>Показники</t>
  </si>
  <si>
    <t>%</t>
  </si>
  <si>
    <t>У тому числі</t>
  </si>
  <si>
    <t>О.Ф.Шепілов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</si>
  <si>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</si>
  <si>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</si>
  <si>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</si>
  <si>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</si>
  <si>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</si>
  <si>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</si>
  <si>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</si>
  <si>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</si>
  <si>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</si>
  <si>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</si>
  <si>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</si>
  <si>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</si>
  <si>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Додаток 8</t>
  </si>
  <si>
    <t>Найменування показника</t>
  </si>
  <si>
    <t>Одиниця виміру</t>
  </si>
  <si>
    <t>Плановий рік</t>
  </si>
  <si>
    <t>Норма питомих витрат електроенергії на виробництво теплової енергії</t>
  </si>
  <si>
    <t>кВт∙год /Гкал</t>
  </si>
  <si>
    <t>Обсяг споживання активної електроенергії, усього</t>
  </si>
  <si>
    <t>тис. кВт∙год</t>
  </si>
  <si>
    <t>Споживання електроенергії (І клас напруги)</t>
  </si>
  <si>
    <t>Тариф  без ПДВ (І клас напруги)</t>
  </si>
  <si>
    <t>коп./ кВт∙год</t>
  </si>
  <si>
    <t>Вартість електроенергії (І клас напруги)</t>
  </si>
  <si>
    <t>тис. грн</t>
  </si>
  <si>
    <t>Споживання електроенергії (ІІ клас напруги)</t>
  </si>
  <si>
    <t>Тариф без ПДВ (ІІ клас напруги)</t>
  </si>
  <si>
    <t>Вартість електроенергії (ІІ клас напруги)</t>
  </si>
  <si>
    <t>тис.грн</t>
  </si>
  <si>
    <t>Вартість активної електроенергії, усього</t>
  </si>
  <si>
    <t>тис. кВАр∙год</t>
  </si>
  <si>
    <t>коп./кВАр∙год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</si>
  <si>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</si>
  <si>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</si>
  <si>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</si>
  <si>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палива,тис. грн</t>
  </si>
  <si>
    <t>Ціна 1 тонни умовного палива,грн/тонну</t>
  </si>
  <si>
    <t>населення</t>
  </si>
  <si>
    <t>бюджетних установ</t>
  </si>
  <si>
    <t>інших споживачів</t>
  </si>
  <si>
    <r>
      <t>Калорійність натурального палива ккал/м</t>
    </r>
    <r>
      <rPr>
        <vertAlign val="superscript"/>
        <sz val="8"/>
        <color indexed="8"/>
        <rFont val="Times New Roman"/>
        <family val="1"/>
        <charset val="204"/>
      </rPr>
      <t xml:space="preserve">3, </t>
    </r>
    <r>
      <rPr>
        <sz val="8"/>
        <color indexed="8"/>
        <rFont val="Times New Roman"/>
        <family val="1"/>
        <charset val="204"/>
      </rPr>
      <t>ккал/кг</t>
    </r>
  </si>
  <si>
    <r>
      <t>Витрати натурального палива,тис.м</t>
    </r>
    <r>
      <rPr>
        <vertAlign val="superscript"/>
        <sz val="8"/>
        <color indexed="8"/>
        <rFont val="Times New Roman"/>
        <family val="1"/>
        <charset val="204"/>
      </rPr>
      <t>3</t>
    </r>
    <r>
      <rPr>
        <sz val="8"/>
        <color indexed="8"/>
        <rFont val="Times New Roman"/>
        <family val="1"/>
        <charset val="204"/>
      </rPr>
      <t xml:space="preserve"> ,   тонн</t>
    </r>
  </si>
  <si>
    <r>
      <t>Ціна натурального палива,грн/тис. м</t>
    </r>
    <r>
      <rPr>
        <vertAlign val="superscript"/>
        <sz val="8"/>
        <color indexed="8"/>
        <rFont val="Times New Roman"/>
        <family val="1"/>
        <charset val="204"/>
      </rPr>
      <t xml:space="preserve">3 </t>
    </r>
    <r>
      <rPr>
        <sz val="8"/>
        <color indexed="8"/>
        <rFont val="Times New Roman"/>
        <family val="1"/>
        <charset val="204"/>
      </rPr>
      <t>,грн/тонну</t>
    </r>
  </si>
  <si>
    <t>5</t>
  </si>
  <si>
    <t>11</t>
  </si>
  <si>
    <t>12</t>
  </si>
  <si>
    <t>15</t>
  </si>
  <si>
    <t>2</t>
  </si>
  <si>
    <t>3</t>
  </si>
  <si>
    <t>4</t>
  </si>
  <si>
    <t>6</t>
  </si>
  <si>
    <t>7</t>
  </si>
  <si>
    <t>8</t>
  </si>
  <si>
    <t>9</t>
  </si>
  <si>
    <t>10</t>
  </si>
  <si>
    <t>Додаток 2</t>
  </si>
  <si>
    <t>Одиниці виміру</t>
  </si>
  <si>
    <t>1.2</t>
  </si>
  <si>
    <t>5.3</t>
  </si>
  <si>
    <t>виконавець: інженер Старосельцева Т.В.</t>
  </si>
  <si>
    <t>тел. (0629) 54-72-75</t>
  </si>
  <si>
    <t>Начальник ВП «Маріупольське ТУ»</t>
  </si>
  <si>
    <t xml:space="preserve">філії «Центр будівельно-монтажних робіт </t>
  </si>
  <si>
    <t>і експлуатації будівель та споруд» ПАТ «Укрзалізниця»</t>
  </si>
  <si>
    <t xml:space="preserve">О.Ф.Шепілов                                          </t>
  </si>
  <si>
    <t>Заступник начальника ВП «Маріупольське ТУ»</t>
  </si>
  <si>
    <t>виконавець: економіст 1к Колесникова Н.М.</t>
  </si>
  <si>
    <t>тел. (0629) 54-78-10</t>
  </si>
  <si>
    <t>В.А.Тищенко</t>
  </si>
  <si>
    <t>до Порядку розгляду органами місцевого</t>
  </si>
  <si>
    <t>самоврядування розрахунків тарифів</t>
  </si>
  <si>
    <t>на теплову енергію, її виробництво,</t>
  </si>
  <si>
    <t>транспортування та постачання, а також</t>
  </si>
  <si>
    <t>розрахунків тарифів на комунальні послуги,</t>
  </si>
  <si>
    <t>поданих для їх встановлення</t>
  </si>
  <si>
    <t>(підпункт 1 пункту 3 розділу ІІ)</t>
  </si>
  <si>
    <t>РОЗРАХОК</t>
  </si>
  <si>
    <t>тарифів на виробництво теплової енергії</t>
  </si>
  <si>
    <t>(без податку на додану вартість)</t>
  </si>
  <si>
    <t xml:space="preserve">№ з/п
</t>
  </si>
  <si>
    <t>Сумарні та середньозважені показники</t>
  </si>
  <si>
    <t xml:space="preserve">Виробництво теплової енергії 
для потреб населення
</t>
  </si>
  <si>
    <t xml:space="preserve">Виробництво теплової енергії 
для потреб релігійних організацій
</t>
  </si>
  <si>
    <t xml:space="preserve">Виробництво теплової енергії 
для потреб бюджетних установ 
та інших споживачів, усього 
</t>
  </si>
  <si>
    <t xml:space="preserve">виробництво теплової енергії 
для потреб бюджетних установ
</t>
  </si>
  <si>
    <t xml:space="preserve">виробництво теплової енергії 
для потреб 
інших споживачів
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</si>
  <si>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</si>
  <si>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</si>
  <si>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</si>
  <si>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</si>
  <si>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</si>
  <si>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1.1</t>
  </si>
  <si>
    <t>прямі матеріальні витрати, зокрема:</t>
  </si>
  <si>
    <t>1.1.1</t>
  </si>
  <si>
    <t>паливо</t>
  </si>
  <si>
    <t>1.1.2</t>
  </si>
  <si>
    <t>електроенергія</t>
  </si>
  <si>
    <t>1.1.3</t>
  </si>
  <si>
    <t>покупна теплова енергія*</t>
  </si>
  <si>
    <t>1.1.4</t>
  </si>
  <si>
    <t>вода для технологічних потреб та водовідведення</t>
  </si>
  <si>
    <t>1.1.5</t>
  </si>
  <si>
    <t xml:space="preserve">матеріали, 
запасні частини та інші матеріальні ресурси
</t>
  </si>
  <si>
    <t xml:space="preserve">прямі витрати 
на оплату праці
</t>
  </si>
  <si>
    <t>1.3</t>
  </si>
  <si>
    <t>інші прямі витрати, зокрема:</t>
  </si>
  <si>
    <t>1.3.1</t>
  </si>
  <si>
    <t xml:space="preserve">відрахування 
на соціальні заходи
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</si>
  <si>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</si>
  <si>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</si>
  <si>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</si>
  <si>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</si>
  <si>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</si>
  <si>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зокрема:</t>
  </si>
  <si>
    <t>1.4.1</t>
  </si>
  <si>
    <t>витрати на оплату праці</t>
  </si>
  <si>
    <t>1.4.2</t>
  </si>
  <si>
    <t>1.4.3</t>
  </si>
  <si>
    <t xml:space="preserve">інші витрати </t>
  </si>
  <si>
    <t>Адміністративні витрати, зокрема:</t>
  </si>
  <si>
    <t>2.1</t>
  </si>
  <si>
    <t>2.2</t>
  </si>
  <si>
    <t>2.3</t>
  </si>
  <si>
    <t>Витрати на збут, зокрема:</t>
  </si>
  <si>
    <t>3.1</t>
  </si>
  <si>
    <t>3.2</t>
  </si>
  <si>
    <t>3.3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</si>
  <si>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</si>
  <si>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</si>
  <si>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</si>
  <si>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</si>
  <si>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</si>
  <si>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8.1</t>
  </si>
  <si>
    <t>податок на прибуток</t>
  </si>
  <si>
    <t>х</t>
  </si>
  <si>
    <t>8.2</t>
  </si>
  <si>
    <t>дивіденди</t>
  </si>
  <si>
    <t>8.3</t>
  </si>
  <si>
    <t>резервний фонд (капітал)</t>
  </si>
  <si>
    <t>8.4</t>
  </si>
  <si>
    <t xml:space="preserve">на розвиток виробництва 
(виробничі інвестиції)
</t>
  </si>
  <si>
    <t>8.5</t>
  </si>
  <si>
    <t>інше використання прибутку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</si>
  <si>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</si>
  <si>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</si>
  <si>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</si>
  <si>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10.1</t>
  </si>
  <si>
    <t>паливна складова</t>
  </si>
  <si>
    <t>10.2</t>
  </si>
  <si>
    <t>решта витрат, крім паливної складової</t>
  </si>
  <si>
    <t>Реалізація теплової енергії власним споживачам</t>
  </si>
  <si>
    <t xml:space="preserve">Обсяг покупної 
теплової енергії
</t>
  </si>
  <si>
    <t>13</t>
  </si>
  <si>
    <t xml:space="preserve">Ціна покупної 
теплової енергії
</t>
  </si>
  <si>
    <t>14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</si>
  <si>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</si>
  <si>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</si>
  <si>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</si>
  <si>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>** Без урахування списання безнадійної дебіторської заборгованості та нарахування резерву сумнівних боргів.</t>
  </si>
  <si>
    <t>Начальник ВСП «Маріупольське ТУ»</t>
  </si>
  <si>
    <t>і експлуатації будівель та споруд» АТ «Укрзалізниця»</t>
  </si>
  <si>
    <t>Заступник начальника ВСП «Маріупольське ТУ»</t>
  </si>
  <si>
    <t>Додаток 3</t>
  </si>
  <si>
    <t>тарифів на транспортування теплової енергії</t>
  </si>
  <si>
    <t>УСЬОГО</t>
  </si>
  <si>
    <t>виконавець: економіст Колесникова Н.М.</t>
  </si>
  <si>
    <t>транспортування теплової енергії тепловими мережами інших підприємств</t>
  </si>
  <si>
    <t>Вартість транспортування теплової енергії за відповідними тарифами</t>
  </si>
  <si>
    <t>Середньозважений тариф на транспортування теплової енергії</t>
  </si>
  <si>
    <t>Обсяг надходження теплової енергії до мережі ліцензіата, зокрема:</t>
  </si>
  <si>
    <t>11.1</t>
  </si>
  <si>
    <t>власної теплової енергії</t>
  </si>
  <si>
    <t>11.2</t>
  </si>
  <si>
    <t>теплової енергії інших власників для транспортування мережами ліцензіата</t>
  </si>
  <si>
    <t xml:space="preserve">Втрати теплової енергії в мережах ліцензіата, усього, зокрема:
</t>
  </si>
  <si>
    <t>12.1</t>
  </si>
  <si>
    <t>12.2</t>
  </si>
  <si>
    <t xml:space="preserve">Корисний відпуск теплової енергії з мереж ліцензіата, усього, зокрема:
</t>
  </si>
  <si>
    <t>13.1</t>
  </si>
  <si>
    <t>господарські потреби ліцензованої діяльності</t>
  </si>
  <si>
    <t>13.2</t>
  </si>
  <si>
    <t>корисний відпуск теплової енергії інших власників</t>
  </si>
  <si>
    <t>13.3</t>
  </si>
  <si>
    <t>корисний відпуск теплової енергії власним споживачам, зокрема на потреби:</t>
  </si>
  <si>
    <t>13.3.1</t>
  </si>
  <si>
    <t>13.3.2</t>
  </si>
  <si>
    <t>релігійних організацій</t>
  </si>
  <si>
    <t>13.3.3</t>
  </si>
  <si>
    <t>бюджетних установ та організацій</t>
  </si>
  <si>
    <t>13.3.4</t>
  </si>
  <si>
    <t>Обсяг транспортування теплової енергії ліцензіата мережами іншого(их) транспортувальника(ів)</t>
  </si>
  <si>
    <t>Тариф(и) іншого(их) транспортувальника(ів) на транспортування теплової енергії</t>
  </si>
  <si>
    <t>* Без урахування списання безнадійної дебіторської заборгованості та нарахування резерву сумнівних боргів</t>
  </si>
  <si>
    <t xml:space="preserve">О.Ф.Шепілов </t>
  </si>
  <si>
    <t>Додаток 4</t>
  </si>
  <si>
    <t>розрахунків тарифів на комунальні</t>
  </si>
  <si>
    <t>послуги, поданих для їх встановлення</t>
  </si>
  <si>
    <t>тарифів на постачання теплової енергії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</si>
  <si>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</si>
  <si>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</si>
  <si>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</si>
  <si>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</si>
  <si>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</si>
  <si>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</si>
  <si>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</si>
  <si>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11.3</t>
  </si>
  <si>
    <t>11.4</t>
  </si>
  <si>
    <t xml:space="preserve">матеріали, запасні частини та інші матеріальні ресурси
</t>
  </si>
  <si>
    <t xml:space="preserve">прямі витрати на оплату праці
</t>
  </si>
  <si>
    <t xml:space="preserve">відрахування на соціальні заходи
</t>
  </si>
  <si>
    <t>інші витрати</t>
  </si>
  <si>
    <t>інші витрати  *</t>
  </si>
  <si>
    <t>Розрахунковий прибуток, усього*, зокрема:</t>
  </si>
  <si>
    <t xml:space="preserve">на розвиток виробництва (виробничі інвестиції)
</t>
  </si>
  <si>
    <t>прямі матеріальні витрати</t>
  </si>
  <si>
    <t>Додаток 5</t>
  </si>
  <si>
    <t>тарифів на теплову енергію</t>
  </si>
  <si>
    <t>На потреби споживачів</t>
  </si>
  <si>
    <t>Тариф на виробництво теплової енергії, зокрема:</t>
  </si>
  <si>
    <t>повна планова собівартість виробництва теплової  енергії</t>
  </si>
  <si>
    <t>витрати на відшкодування втрат</t>
  </si>
  <si>
    <t>плановий прибуток</t>
  </si>
  <si>
    <t>Тариф на транспортування теплової енергії, зокрема:</t>
  </si>
  <si>
    <t>повна планова собівартість транспортування теплової  енергії</t>
  </si>
  <si>
    <t>Тариф на постачання теплової енергії, зокрема:</t>
  </si>
  <si>
    <t>повна планова собівартість постачання теплової  енергії</t>
  </si>
  <si>
    <t>Тариф на теплову енергію, зокрема:</t>
  </si>
  <si>
    <t>4.1</t>
  </si>
  <si>
    <t>повна планова собівартість теплової  енергії</t>
  </si>
  <si>
    <t>4.2</t>
  </si>
  <si>
    <t>4.3</t>
  </si>
  <si>
    <t>Річний плановий доход від виробництва, транспортування, постачання теплової енергії, усього, зокрема:</t>
  </si>
  <si>
    <t>5.1</t>
  </si>
  <si>
    <t>повна планова собівартість виробництва, транспортування, постачання теплової  енергії</t>
  </si>
  <si>
    <t>5.2</t>
  </si>
  <si>
    <t>плановий прибуток від виробництва, транспортування, постачання теплової  енергії</t>
  </si>
  <si>
    <t>Річний плановий доход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</si>
  <si>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6.1</t>
  </si>
  <si>
    <t>6.2</t>
  </si>
  <si>
    <t>6.3</t>
  </si>
  <si>
    <t>Плановий корисний відпуск з мереж ліцензіата теплової енергії власним споживачам та теплової енергії інших власників, зокрема:</t>
  </si>
  <si>
    <t>7.1</t>
  </si>
  <si>
    <t>корисний відпуск власним споживачам</t>
  </si>
  <si>
    <t>7.2</t>
  </si>
  <si>
    <t>Рівні рентабельності тарифів:</t>
  </si>
  <si>
    <t>на виробництво теплової енергії</t>
  </si>
  <si>
    <t>на транспортування теплової енергії</t>
  </si>
  <si>
    <t>на постачання теплової енергії</t>
  </si>
  <si>
    <t>на теплову енергію</t>
  </si>
  <si>
    <t>по ВСП "Маріупольське територіальне управління" філії "БМЕС" АТ "Укрзалізниця"</t>
  </si>
  <si>
    <t>(підпункт 14 пункту 3 розділу ІІ)</t>
  </si>
  <si>
    <t>без податку на додану вартість</t>
  </si>
  <si>
    <t xml:space="preserve">Розрахунок вартості технологічних витрат електроенергії на виробництво, транспортування та постачання теплової енергії </t>
  </si>
  <si>
    <t>котельня №47 м.Волноваха на 2019 рік</t>
  </si>
  <si>
    <t>Відпуск теплової енергії з колекторів котелень</t>
  </si>
  <si>
    <t>Тариф на споживання реактивної електроенергії без ПДВ</t>
  </si>
  <si>
    <t>Вартістьспоживання реактивної електроенергії</t>
  </si>
  <si>
    <t>Вартість активної та реактивної електроенергії на виробництво теплової енергії по котельням</t>
  </si>
  <si>
    <t>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</si>
  <si>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</si>
  <si>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</si>
  <si>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</si>
  <si>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Обсяг споживання реактивної електроенергії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</si>
  <si>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</si>
  <si>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</si>
  <si>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</si>
  <si>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</si>
  <si>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Вартість активної та реактивної електроенергії на постачання теплової енергії власними мережами</t>
  </si>
  <si>
    <t>Додаток 9</t>
  </si>
  <si>
    <t>(підпункт 15 пункту 3 розділу II)</t>
  </si>
  <si>
    <t xml:space="preserve">до Порядку розгляду органами місцевого </t>
  </si>
  <si>
    <t xml:space="preserve">самоврядування розрахунків тарифів </t>
  </si>
  <si>
    <t xml:space="preserve">транспортування та постачання, а також </t>
  </si>
  <si>
    <t xml:space="preserve">розрахунків тарифів на комунальні </t>
  </si>
  <si>
    <t xml:space="preserve">послуги, поданих для їх встановлення </t>
  </si>
  <si>
    <t>Розрахунок вартості технологічного палива на виробництво теплової енергії котельнями на 2019 рік</t>
  </si>
  <si>
    <t>Вид палива</t>
  </si>
  <si>
    <t>Газ, у т.ч. для потреб:</t>
  </si>
  <si>
    <t>Мазут, у т.ч. для потреб:</t>
  </si>
  <si>
    <t>Вугілля, у т.ч. для потреб:</t>
  </si>
  <si>
    <t>Інше технологічне паливо, у т.ч. для потреб:</t>
  </si>
  <si>
    <t>Сумарні та середньозважені показники, у т.ч. для потреб:</t>
  </si>
  <si>
    <t>Виконавець інженер Старосельцева Т.В.</t>
  </si>
  <si>
    <t>Додаток 10</t>
  </si>
  <si>
    <t>(підпункт 16 пункту 3 розділу ІІ)</t>
  </si>
  <si>
    <t>Інформація про суб’єкта господарювання, що здійснює виробництво/транспортування/постачання теплової енергії, надає послуги з постачання теплової енергії та постачання гарячої води (загальна характеристика)</t>
  </si>
  <si>
    <t>№ з/п</t>
  </si>
  <si>
    <t>інші споживачі</t>
  </si>
  <si>
    <t>Виробництво теплової енергії</t>
  </si>
  <si>
    <t>Встановлена потужність джерел теплопостачання (генерувальних джерел)</t>
  </si>
  <si>
    <t>Гкал/год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</si>
  <si>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</si>
  <si>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</si>
  <si>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м-3 /Гкал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</si>
  <si>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</si>
  <si>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</si>
  <si>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</si>
  <si>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</si>
  <si>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</si>
  <si>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</si>
  <si>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</si>
  <si>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</si>
  <si>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</si>
  <si>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</si>
  <si>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</si>
  <si>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</si>
  <si>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</si>
  <si>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</si>
  <si>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</si>
  <si>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</si>
  <si>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</si>
  <si>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</si>
  <si>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Середньооблікова чисельність персоналу ліцензованої діяльності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</si>
  <si>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</si>
  <si>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</si>
  <si>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</si>
  <si>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</si>
  <si>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</si>
  <si>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</si>
  <si>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</si>
  <si>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</si>
  <si>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</si>
  <si>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</si>
  <si>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</si>
  <si>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</si>
  <si>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</si>
  <si>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</si>
  <si>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</si>
  <si>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</si>
  <si>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</si>
  <si>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</si>
  <si>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</si>
  <si>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</si>
  <si>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</si>
  <si>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</si>
  <si>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</si>
  <si>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</si>
  <si>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</si>
  <si>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</si>
  <si>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</si>
  <si>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</si>
  <si>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</si>
  <si>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</si>
  <si>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</si>
  <si>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</si>
  <si>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</si>
  <si>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</si>
  <si>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</si>
  <si>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</si>
  <si>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</si>
  <si>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</si>
  <si>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7.3</t>
  </si>
  <si>
    <t>7.2.1</t>
  </si>
  <si>
    <t>7.2.2</t>
  </si>
  <si>
    <t>9.1</t>
  </si>
  <si>
    <t>12.3</t>
  </si>
  <si>
    <t>12.4</t>
  </si>
  <si>
    <t>1.5</t>
  </si>
  <si>
    <t>4.1.1</t>
  </si>
  <si>
    <t>4.2.1</t>
  </si>
  <si>
    <t>4.3.1</t>
  </si>
  <si>
    <t>4.4</t>
  </si>
  <si>
    <t>4.4.1</t>
  </si>
  <si>
    <t>4.5</t>
  </si>
  <si>
    <t>4.5.1</t>
  </si>
  <si>
    <t>м-3</t>
  </si>
  <si>
    <t>Додаток 13</t>
  </si>
  <si>
    <t>(підпункт 4 пункту 4 розділу ІІ)</t>
  </si>
  <si>
    <t>(найменування суб’єкта господарювання - виконавця послуг)</t>
  </si>
  <si>
    <t>Показник</t>
  </si>
  <si>
    <t>Усього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</si>
  <si>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</si>
  <si>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</si>
  <si>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</si>
  <si>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</si>
  <si>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sz val="1"/>
        <color indexed="8"/>
        <rFont val="Times New Roman"/>
        <family val="1"/>
        <charset val="204"/>
      </rPr>
      <t>-</t>
    </r>
    <r>
      <rPr>
        <sz val="12"/>
        <color indexed="8"/>
        <rFont val="Times New Roman"/>
        <family val="1"/>
        <charset val="204"/>
      </rPr>
      <t>2, усього, зокрема:</t>
    </r>
  </si>
  <si>
    <t>6480,88</t>
  </si>
  <si>
    <t>1-2-поверхових будинків</t>
  </si>
  <si>
    <t>5857,26</t>
  </si>
  <si>
    <t>3-4-поверхових будинків</t>
  </si>
  <si>
    <t>623,62</t>
  </si>
  <si>
    <t>5 і більше поверхів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</si>
  <si>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</si>
  <si>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Питоме споживання теплової енергії для забезпечення послугою з постачання теплової енергії у житлових будинках (пункт 2), Гкал/м 2 на рік,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</si>
  <si>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</si>
  <si>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</si>
  <si>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</si>
  <si>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</si>
  <si>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</si>
  <si>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</si>
  <si>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</si>
  <si>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</si>
  <si>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</si>
  <si>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9.2</t>
  </si>
  <si>
    <t>9.3</t>
  </si>
  <si>
    <t>10.3</t>
  </si>
  <si>
    <t>ПОГОДЖЕНО:</t>
  </si>
  <si>
    <t>Додаток 7</t>
  </si>
  <si>
    <t>___________________________________ ___________________</t>
  </si>
  <si>
    <t>(орган місцевого самоврядування)</t>
  </si>
  <si>
    <t>М.П</t>
  </si>
  <si>
    <t xml:space="preserve">розрахунків тарифів на комунальні послуги, </t>
  </si>
  <si>
    <t xml:space="preserve">(підпункт 4 пункту 3 розділу ІІ)  </t>
  </si>
  <si>
    <r>
      <rPr>
        <b/>
        <sz val="10"/>
        <color indexed="8"/>
        <rFont val="Times New Roman"/>
        <family val="1"/>
        <charset val="204"/>
      </rPr>
      <t xml:space="preserve">                    </t>
    </r>
    <r>
      <rPr>
        <b/>
        <sz val="9"/>
        <color indexed="8"/>
        <rFont val="Times New Roman"/>
        <family val="1"/>
        <charset val="204"/>
      </rPr>
      <t xml:space="preserve">РІЧНИЙ  ПЛАН  ВИРОБНИЦТВА, ТРАНСПОРТУВАННЯ ТА ПОСТАЧАННЯ ТЕПЛОВОЇ ЕНЕРГІЇ/
НАДАННЯ ПОСЛУГ З ПОСТАЧАННЯ ТЕПЛОВОЇ ЕНЕРГІЇ ТА ПОСТАЧАННЯ ГАРЯЧОЇ ВОДИ НА 2019 рік
 </t>
    </r>
  </si>
  <si>
    <t>виробничий структурним підрозділом "Маріупольське територіальне управління" філії "Центр будівельно-монтажних робіт та експлуатації будівель і споруд" АТ "Укрзалізниця" котельня № 47 ст. Волноваха.</t>
  </si>
  <si>
    <t>(найменування суб’єкта господарювання)</t>
  </si>
  <si>
    <t>№ п/п</t>
  </si>
  <si>
    <t>Попередній до базового період (факт)</t>
  </si>
  <si>
    <t>Базовий період (факт)</t>
  </si>
  <si>
    <t>Річний план</t>
  </si>
  <si>
    <t>Зокрема за місяць</t>
  </si>
  <si>
    <t>бере-зень</t>
  </si>
  <si>
    <t xml:space="preserve"> травень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</si>
  <si>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</si>
  <si>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</si>
  <si>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</si>
  <si>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</si>
  <si>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</si>
  <si>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</si>
  <si>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</si>
  <si>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</si>
  <si>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 xml:space="preserve"> 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</si>
  <si>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</si>
  <si>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</si>
  <si>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</si>
  <si>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</si>
  <si>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</si>
  <si>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</si>
  <si>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 xml:space="preserve"> теплова енергія інших власників (розшифрувати за назвами власників)</t>
  </si>
  <si>
    <t xml:space="preserve"> 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</si>
  <si>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</si>
  <si>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7.3.1</t>
  </si>
  <si>
    <t xml:space="preserve"> населення:</t>
  </si>
  <si>
    <t xml:space="preserve"> те ж у відсотках від  пункту 7.3</t>
  </si>
  <si>
    <t>7.3.2</t>
  </si>
  <si>
    <t>7.3.3</t>
  </si>
  <si>
    <t xml:space="preserve"> бюджетних установ та організацій:</t>
  </si>
  <si>
    <t xml:space="preserve"> те ж у відсотках від  пункту  7.3</t>
  </si>
  <si>
    <t>7.3.4</t>
  </si>
  <si>
    <t xml:space="preserve"> інших споживачів:</t>
  </si>
  <si>
    <t xml:space="preserve"> Теплове навантаження об'єктів теплоспоживання власних споживачів суб'єкта господарювання, усього, зокрема на потреби:</t>
  </si>
  <si>
    <t xml:space="preserve"> населення</t>
  </si>
  <si>
    <t xml:space="preserve"> бюджетних установ та організацій</t>
  </si>
  <si>
    <t xml:space="preserve"> інших споживачів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</si>
  <si>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</si>
  <si>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</si>
  <si>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9.1.1.</t>
  </si>
  <si>
    <t>9.1.2.</t>
  </si>
  <si>
    <t>9.1.3.</t>
  </si>
  <si>
    <t>9.1.4.</t>
  </si>
  <si>
    <t>постачання гарячої води, зокрема на потреби:</t>
  </si>
  <si>
    <t>9.2.1.</t>
  </si>
  <si>
    <t>9.2.2.</t>
  </si>
  <si>
    <t>9.2.3.</t>
  </si>
  <si>
    <t>9.2.4.</t>
  </si>
  <si>
    <r>
      <t>Начальник ВСП "Маріупольське територіальне управління"</t>
    </r>
    <r>
      <rPr>
        <sz val="10"/>
        <color indexed="8"/>
        <rFont val="Times New Roman"/>
        <family val="1"/>
        <charset val="204"/>
      </rPr>
      <t xml:space="preserve">                                            </t>
    </r>
  </si>
  <si>
    <r>
      <t>філії БМЕС АТ "Укрзалізниця"                                            ________________________                                                               __</t>
    </r>
    <r>
      <rPr>
        <u/>
        <sz val="11"/>
        <color indexed="8"/>
        <rFont val="Times New Roman"/>
        <family val="1"/>
        <charset val="204"/>
      </rPr>
      <t>О.Ф.Шепілов</t>
    </r>
    <r>
      <rPr>
        <sz val="11"/>
        <color indexed="8"/>
        <rFont val="Times New Roman"/>
        <family val="1"/>
        <charset val="204"/>
      </rPr>
      <t>______</t>
    </r>
  </si>
  <si>
    <t xml:space="preserve">М.П.                                                                                                                                             (підпис)                                                                                                      </t>
  </si>
  <si>
    <r>
      <t>Заступник начальника ВСП "Маріупольське територіальне управління"</t>
    </r>
    <r>
      <rPr>
        <sz val="10"/>
        <color indexed="8"/>
        <rFont val="Times New Roman"/>
        <family val="1"/>
        <charset val="204"/>
      </rPr>
      <t xml:space="preserve">                                            </t>
    </r>
  </si>
  <si>
    <r>
      <t>філії БМЕС АТ "Укрзалізниця"                                            ________________________                                                               __</t>
    </r>
    <r>
      <rPr>
        <u/>
        <sz val="11"/>
        <color indexed="8"/>
        <rFont val="Times New Roman"/>
        <family val="1"/>
        <charset val="204"/>
      </rPr>
      <t>В.А.Тищенко</t>
    </r>
    <r>
      <rPr>
        <sz val="11"/>
        <color indexed="8"/>
        <rFont val="Times New Roman"/>
        <family val="1"/>
        <charset val="204"/>
      </rPr>
      <t>______</t>
    </r>
  </si>
  <si>
    <t>виконавець:  Старосельцева Т.В.</t>
  </si>
  <si>
    <t>Сліпенко С.В.</t>
  </si>
  <si>
    <t>82-53-64</t>
  </si>
  <si>
    <t xml:space="preserve">Надання інформації щодо планованих обсягів теплової енергії для надання послуги з постачання теплової енергії та постачання гарячої води для відповідної категорії споживачів, опалюваної площі та відповідних питомих норм на опалення будинків (будівель) </t>
  </si>
  <si>
    <t>по виробничому структурному підрозділу "Маріупольське територіальне управління" філії "БМЕС" АТ "Укрзалізниця" по котельня № 47 ст. Волноваха.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</si>
</sst>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8" formatCode="0.0"/>
    <numFmt numFmtId="189" formatCode="0.000000"/>
    <numFmt numFmtId="190" formatCode="0.00000"/>
    <numFmt numFmtId="191" formatCode="0.0000"/>
    <numFmt numFmtId="192" formatCode="0.000"/>
    <numFmt numFmtId="194" formatCode="0.0000000"/>
    <numFmt numFmtId="202" formatCode="#,##0.000"/>
    <numFmt numFmtId="207" formatCode="0;[Red]0"/>
    <numFmt numFmtId="210" formatCode="0.000;[Red]0.000"/>
  </numFmts>
  <fonts count="61">
    <font>
      <sz val="10"/>
      <name val="Arial"/>
    </font>
    <font>
      <sz val="8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10"/>
      <name val="Times New Roman"/>
      <family val="1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</font>
    <font>
      <sz val="12"/>
      <color indexed="8"/>
      <name val="Calibri"/>
      <family val="2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9"/>
      <name val="Times New Roman"/>
      <family val="1"/>
      <charset val="204"/>
    </font>
    <font>
      <sz val="10"/>
      <color indexed="9"/>
      <name val="Arial"/>
    </font>
    <font>
      <sz val="1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</font>
    <font>
      <sz val="13"/>
      <color indexed="8"/>
      <name val="Calibri"/>
      <family val="2"/>
    </font>
    <font>
      <sz val="12"/>
      <name val="Arial"/>
    </font>
    <font>
      <sz val="8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color indexed="8"/>
      <name val="Pragmatica-Book"/>
    </font>
    <font>
      <sz val="10"/>
      <color indexed="10"/>
      <name val="Times New Roman"/>
      <family val="1"/>
      <charset val="204"/>
    </font>
    <font>
      <sz val="9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sz val="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name val="Arial"/>
    </font>
    <font>
      <b/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4"/>
        <bgColor indexed="1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2" fillId="0" borderId="0">
      <alignment vertical="top"/>
    </xf>
    <xf numFmtId="0" fontId="2" fillId="0" borderId="0"/>
    <xf numFmtId="0" fontId="3" fillId="16" borderId="0" applyBorder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4" fillId="7" borderId="1" applyNumberFormat="0" applyAlignment="0" applyProtection="0"/>
    <xf numFmtId="0" fontId="5" fillId="21" borderId="2" applyNumberFormat="0" applyAlignment="0" applyProtection="0"/>
    <xf numFmtId="0" fontId="6" fillId="2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2" borderId="7" applyNumberFormat="0" applyAlignment="0" applyProtection="0"/>
    <xf numFmtId="0" fontId="1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22" fillId="0" borderId="0">
      <alignment vertical="top"/>
    </xf>
    <xf numFmtId="0" fontId="2" fillId="0" borderId="0"/>
    <xf numFmtId="0" fontId="23" fillId="0" borderId="0"/>
    <xf numFmtId="0" fontId="14" fillId="0" borderId="0"/>
    <xf numFmtId="0" fontId="24" fillId="0" borderId="0"/>
    <xf numFmtId="0" fontId="24" fillId="0" borderId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4" fillId="2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327">
    <xf numFmtId="0" fontId="0" fillId="0" borderId="0" xfId="0"/>
    <xf numFmtId="0" fontId="31" fillId="0" borderId="10" xfId="40" applyFont="1" applyFill="1" applyBorder="1" applyAlignment="1" applyProtection="1">
      <alignment horizontal="center" vertical="center" wrapText="1"/>
      <protection locked="0"/>
    </xf>
    <xf numFmtId="0" fontId="31" fillId="0" borderId="10" xfId="40" applyFont="1" applyFill="1" applyBorder="1" applyAlignment="1" applyProtection="1">
      <alignment horizontal="center" vertical="center"/>
      <protection locked="0"/>
    </xf>
    <xf numFmtId="0" fontId="31" fillId="0" borderId="10" xfId="0" applyFont="1" applyBorder="1" applyAlignment="1">
      <alignment horizontal="center" vertical="center"/>
    </xf>
    <xf numFmtId="0" fontId="21" fillId="0" borderId="0" xfId="0" applyFont="1"/>
    <xf numFmtId="0" fontId="0" fillId="0" borderId="0" xfId="0"/>
    <xf numFmtId="0" fontId="0" fillId="0" borderId="0" xfId="0" applyFill="1"/>
    <xf numFmtId="0" fontId="26" fillId="0" borderId="0" xfId="0" applyFont="1" applyFill="1" applyAlignment="1">
      <alignment horizontal="left"/>
    </xf>
    <xf numFmtId="0" fontId="26" fillId="0" borderId="0" xfId="0" applyFont="1" applyFill="1"/>
    <xf numFmtId="0" fontId="35" fillId="0" borderId="0" xfId="0" applyFont="1" applyFill="1"/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7" fillId="0" borderId="0" xfId="0" applyFont="1" applyFill="1"/>
    <xf numFmtId="0" fontId="38" fillId="0" borderId="0" xfId="0" applyFont="1" applyFill="1"/>
    <xf numFmtId="0" fontId="36" fillId="0" borderId="0" xfId="0" applyFont="1"/>
    <xf numFmtId="0" fontId="29" fillId="0" borderId="0" xfId="43" applyFont="1" applyFill="1" applyAlignment="1">
      <alignment vertical="center"/>
    </xf>
    <xf numFmtId="0" fontId="29" fillId="0" borderId="0" xfId="43" applyFont="1" applyFill="1" applyAlignment="1">
      <alignment vertical="top"/>
    </xf>
    <xf numFmtId="0" fontId="41" fillId="0" borderId="10" xfId="0" applyFont="1" applyBorder="1" applyAlignment="1">
      <alignment horizontal="center"/>
    </xf>
    <xf numFmtId="0" fontId="41" fillId="0" borderId="10" xfId="0" applyFont="1" applyBorder="1"/>
    <xf numFmtId="0" fontId="30" fillId="0" borderId="0" xfId="0" applyFont="1"/>
    <xf numFmtId="0" fontId="29" fillId="0" borderId="0" xfId="43" applyFont="1" applyFill="1" applyAlignment="1">
      <alignment vertical="center" wrapText="1"/>
    </xf>
    <xf numFmtId="0" fontId="21" fillId="0" borderId="0" xfId="0" applyFont="1" applyFill="1"/>
    <xf numFmtId="0" fontId="21" fillId="0" borderId="0" xfId="0" applyFont="1" applyFill="1" applyAlignment="1"/>
    <xf numFmtId="0" fontId="36" fillId="0" borderId="0" xfId="0" applyFont="1" applyFill="1"/>
    <xf numFmtId="0" fontId="29" fillId="0" borderId="0" xfId="0" applyFont="1"/>
    <xf numFmtId="0" fontId="29" fillId="0" borderId="0" xfId="45" applyFont="1"/>
    <xf numFmtId="0" fontId="30" fillId="0" borderId="0" xfId="45" applyFont="1" applyFill="1"/>
    <xf numFmtId="0" fontId="20" fillId="0" borderId="0" xfId="42" applyFont="1" applyFill="1"/>
    <xf numFmtId="0" fontId="0" fillId="0" borderId="0" xfId="0" applyBorder="1"/>
    <xf numFmtId="0" fontId="28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4" fillId="0" borderId="0" xfId="0" applyFont="1"/>
    <xf numFmtId="0" fontId="26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192" fontId="33" fillId="0" borderId="10" xfId="0" applyNumberFormat="1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 wrapText="1"/>
    </xf>
    <xf numFmtId="192" fontId="31" fillId="0" borderId="10" xfId="0" applyNumberFormat="1" applyFont="1" applyBorder="1" applyAlignment="1">
      <alignment horizontal="center" vertical="center"/>
    </xf>
    <xf numFmtId="0" fontId="31" fillId="0" borderId="0" xfId="0" applyFont="1" applyFill="1"/>
    <xf numFmtId="0" fontId="21" fillId="0" borderId="0" xfId="0" applyFont="1" applyBorder="1"/>
    <xf numFmtId="0" fontId="21" fillId="0" borderId="10" xfId="0" applyFont="1" applyBorder="1" applyAlignment="1">
      <alignment horizontal="center"/>
    </xf>
    <xf numFmtId="49" fontId="21" fillId="0" borderId="10" xfId="0" applyNumberFormat="1" applyFont="1" applyBorder="1" applyAlignment="1">
      <alignment vertical="center"/>
    </xf>
    <xf numFmtId="0" fontId="21" fillId="0" borderId="10" xfId="0" applyFont="1" applyBorder="1" applyAlignment="1">
      <alignment horizontal="left" vertical="distributed"/>
    </xf>
    <xf numFmtId="0" fontId="21" fillId="0" borderId="10" xfId="0" applyFont="1" applyBorder="1"/>
    <xf numFmtId="0" fontId="21" fillId="0" borderId="10" xfId="0" applyFont="1" applyBorder="1" applyAlignment="1">
      <alignment horizontal="left" vertical="distributed" wrapText="1"/>
    </xf>
    <xf numFmtId="49" fontId="21" fillId="0" borderId="10" xfId="0" applyNumberFormat="1" applyFont="1" applyBorder="1"/>
    <xf numFmtId="0" fontId="42" fillId="0" borderId="0" xfId="43" applyFont="1" applyFill="1" applyAlignment="1">
      <alignment vertical="center" wrapText="1"/>
    </xf>
    <xf numFmtId="0" fontId="42" fillId="0" borderId="0" xfId="43" applyFont="1" applyFill="1" applyAlignment="1">
      <alignment vertical="top"/>
    </xf>
    <xf numFmtId="0" fontId="43" fillId="0" borderId="0" xfId="0" applyFont="1" applyFill="1"/>
    <xf numFmtId="0" fontId="44" fillId="0" borderId="0" xfId="0" applyFont="1" applyFill="1"/>
    <xf numFmtId="0" fontId="45" fillId="0" borderId="0" xfId="0" applyFont="1" applyFill="1"/>
    <xf numFmtId="0" fontId="43" fillId="0" borderId="0" xfId="0" applyFont="1" applyFill="1" applyAlignment="1"/>
    <xf numFmtId="0" fontId="28" fillId="0" borderId="0" xfId="0" applyFont="1" applyAlignment="1"/>
    <xf numFmtId="0" fontId="21" fillId="0" borderId="0" xfId="0" applyFont="1" applyAlignment="1"/>
    <xf numFmtId="0" fontId="41" fillId="0" borderId="10" xfId="0" applyFont="1" applyBorder="1" applyAlignment="1">
      <alignment horizontal="center" vertical="distributed" wrapText="1"/>
    </xf>
    <xf numFmtId="0" fontId="46" fillId="0" borderId="0" xfId="0" applyFont="1" applyFill="1"/>
    <xf numFmtId="0" fontId="33" fillId="0" borderId="1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1" fillId="0" borderId="10" xfId="0" applyFont="1" applyBorder="1" applyAlignment="1">
      <alignment horizontal="left"/>
    </xf>
    <xf numFmtId="0" fontId="47" fillId="0" borderId="0" xfId="42" applyFont="1"/>
    <xf numFmtId="0" fontId="42" fillId="0" borderId="0" xfId="0" applyFont="1" applyAlignment="1">
      <alignment horizontal="right"/>
    </xf>
    <xf numFmtId="0" fontId="42" fillId="0" borderId="0" xfId="43" applyFont="1" applyFill="1" applyAlignment="1">
      <alignment horizontal="right" vertical="top"/>
    </xf>
    <xf numFmtId="0" fontId="26" fillId="0" borderId="0" xfId="0" applyFont="1" applyAlignment="1"/>
    <xf numFmtId="0" fontId="21" fillId="0" borderId="0" xfId="0" applyFont="1" applyAlignment="1">
      <alignment horizontal="left"/>
    </xf>
    <xf numFmtId="49" fontId="41" fillId="0" borderId="10" xfId="0" applyNumberFormat="1" applyFont="1" applyBorder="1" applyAlignment="1">
      <alignment vertical="center"/>
    </xf>
    <xf numFmtId="0" fontId="41" fillId="0" borderId="10" xfId="0" applyFont="1" applyBorder="1" applyAlignment="1">
      <alignment horizontal="left" vertical="distributed"/>
    </xf>
    <xf numFmtId="0" fontId="41" fillId="0" borderId="10" xfId="0" applyFont="1" applyBorder="1" applyAlignment="1">
      <alignment horizontal="left" vertical="distributed" wrapText="1"/>
    </xf>
    <xf numFmtId="0" fontId="33" fillId="0" borderId="0" xfId="0" applyFont="1" applyAlignment="1">
      <alignment horizontal="right"/>
    </xf>
    <xf numFmtId="0" fontId="31" fillId="0" borderId="0" xfId="0" applyFont="1" applyAlignment="1"/>
    <xf numFmtId="0" fontId="49" fillId="0" borderId="0" xfId="0" applyFont="1" applyAlignment="1"/>
    <xf numFmtId="0" fontId="29" fillId="0" borderId="0" xfId="0" applyFont="1" applyFill="1" applyAlignment="1"/>
    <xf numFmtId="0" fontId="21" fillId="0" borderId="10" xfId="0" applyFont="1" applyFill="1" applyBorder="1"/>
    <xf numFmtId="2" fontId="26" fillId="0" borderId="10" xfId="0" applyNumberFormat="1" applyFont="1" applyFill="1" applyBorder="1"/>
    <xf numFmtId="0" fontId="21" fillId="0" borderId="0" xfId="0" applyFont="1" applyFill="1" applyBorder="1"/>
    <xf numFmtId="0" fontId="29" fillId="0" borderId="0" xfId="0" applyFont="1" applyFill="1" applyAlignment="1">
      <alignment horizontal="left"/>
    </xf>
    <xf numFmtId="0" fontId="42" fillId="0" borderId="0" xfId="43" applyFont="1" applyFill="1" applyAlignment="1">
      <alignment vertical="center"/>
    </xf>
    <xf numFmtId="0" fontId="26" fillId="0" borderId="10" xfId="0" applyFont="1" applyFill="1" applyBorder="1"/>
    <xf numFmtId="192" fontId="26" fillId="0" borderId="10" xfId="0" applyNumberFormat="1" applyFont="1" applyFill="1" applyBorder="1"/>
    <xf numFmtId="0" fontId="28" fillId="0" borderId="0" xfId="43" applyFont="1" applyFill="1" applyAlignment="1">
      <alignment vertical="center" wrapText="1"/>
    </xf>
    <xf numFmtId="192" fontId="26" fillId="0" borderId="10" xfId="0" applyNumberFormat="1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 textRotation="90"/>
    </xf>
    <xf numFmtId="0" fontId="26" fillId="0" borderId="10" xfId="0" applyFont="1" applyFill="1" applyBorder="1" applyAlignment="1">
      <alignment horizontal="center"/>
    </xf>
    <xf numFmtId="0" fontId="39" fillId="0" borderId="0" xfId="0" applyFont="1" applyFill="1" applyBorder="1"/>
    <xf numFmtId="191" fontId="51" fillId="0" borderId="0" xfId="0" applyNumberFormat="1" applyFont="1" applyFill="1" applyBorder="1"/>
    <xf numFmtId="0" fontId="26" fillId="0" borderId="10" xfId="0" applyFont="1" applyFill="1" applyBorder="1" applyAlignment="1">
      <alignment horizontal="left" vertical="distributed"/>
    </xf>
    <xf numFmtId="0" fontId="26" fillId="0" borderId="10" xfId="0" applyFont="1" applyFill="1" applyBorder="1" applyAlignment="1">
      <alignment horizontal="left" vertical="distributed" wrapText="1"/>
    </xf>
    <xf numFmtId="0" fontId="28" fillId="0" borderId="0" xfId="0" applyFont="1"/>
    <xf numFmtId="0" fontId="38" fillId="0" borderId="0" xfId="0" applyFont="1"/>
    <xf numFmtId="0" fontId="29" fillId="0" borderId="0" xfId="0" applyFont="1" applyAlignment="1">
      <alignment horizontal="right" vertical="center"/>
    </xf>
    <xf numFmtId="0" fontId="53" fillId="0" borderId="10" xfId="0" applyFont="1" applyBorder="1" applyAlignment="1">
      <alignment horizontal="center" vertical="center" wrapText="1"/>
    </xf>
    <xf numFmtId="0" fontId="54" fillId="0" borderId="0" xfId="0" applyFont="1"/>
    <xf numFmtId="0" fontId="31" fillId="0" borderId="0" xfId="0" applyFont="1"/>
    <xf numFmtId="0" fontId="27" fillId="0" borderId="0" xfId="43" applyFont="1" applyAlignment="1"/>
    <xf numFmtId="0" fontId="24" fillId="0" borderId="0" xfId="43"/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188" fontId="28" fillId="0" borderId="10" xfId="0" applyNumberFormat="1" applyFont="1" applyBorder="1" applyAlignment="1">
      <alignment horizontal="center" vertical="center" wrapText="1"/>
    </xf>
    <xf numFmtId="207" fontId="26" fillId="0" borderId="12" xfId="0" applyNumberFormat="1" applyFont="1" applyFill="1" applyBorder="1" applyAlignment="1">
      <alignment horizontal="center" vertical="center"/>
    </xf>
    <xf numFmtId="207" fontId="26" fillId="0" borderId="13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207" fontId="28" fillId="0" borderId="10" xfId="0" applyNumberFormat="1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horizontal="center" vertical="center"/>
    </xf>
    <xf numFmtId="2" fontId="28" fillId="0" borderId="1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40" fillId="0" borderId="0" xfId="0" applyFont="1" applyFill="1" applyBorder="1"/>
    <xf numFmtId="0" fontId="30" fillId="0" borderId="0" xfId="43" applyFont="1" applyFill="1" applyAlignment="1">
      <alignment vertical="top"/>
    </xf>
    <xf numFmtId="0" fontId="37" fillId="0" borderId="0" xfId="0" applyFont="1" applyAlignment="1">
      <alignment horizontal="center"/>
    </xf>
    <xf numFmtId="0" fontId="0" fillId="0" borderId="0" xfId="0" applyAlignment="1">
      <alignment wrapText="1"/>
    </xf>
    <xf numFmtId="0" fontId="26" fillId="0" borderId="0" xfId="0" applyFont="1" applyFill="1" applyAlignment="1">
      <alignment horizontal="left" wrapText="1"/>
    </xf>
    <xf numFmtId="0" fontId="29" fillId="0" borderId="10" xfId="0" applyFont="1" applyBorder="1" applyAlignment="1">
      <alignment vertical="top" wrapText="1"/>
    </xf>
    <xf numFmtId="0" fontId="26" fillId="0" borderId="0" xfId="0" applyFont="1" applyFill="1" applyAlignment="1">
      <alignment wrapText="1"/>
    </xf>
    <xf numFmtId="0" fontId="29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0" fontId="28" fillId="0" borderId="10" xfId="0" applyFont="1" applyBorder="1" applyAlignment="1">
      <alignment horizontal="center" vertical="distributed" wrapText="1"/>
    </xf>
    <xf numFmtId="49" fontId="28" fillId="0" borderId="10" xfId="0" applyNumberFormat="1" applyFont="1" applyBorder="1" applyAlignment="1">
      <alignment horizontal="left" vertical="top" wrapText="1"/>
    </xf>
    <xf numFmtId="0" fontId="29" fillId="0" borderId="0" xfId="0" applyFont="1" applyFill="1"/>
    <xf numFmtId="0" fontId="31" fillId="0" borderId="10" xfId="0" applyFont="1" applyFill="1" applyBorder="1" applyAlignment="1">
      <alignment horizontal="center" vertical="center" wrapText="1"/>
    </xf>
    <xf numFmtId="0" fontId="31" fillId="0" borderId="14" xfId="4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188" fontId="31" fillId="0" borderId="10" xfId="40" applyNumberFormat="1" applyFont="1" applyFill="1" applyBorder="1" applyAlignment="1" applyProtection="1">
      <alignment horizontal="center" vertical="center" wrapText="1"/>
      <protection locked="0"/>
    </xf>
    <xf numFmtId="0" fontId="31" fillId="0" borderId="14" xfId="40" applyFont="1" applyFill="1" applyBorder="1" applyAlignment="1" applyProtection="1">
      <alignment horizontal="center" vertical="center"/>
    </xf>
    <xf numFmtId="192" fontId="31" fillId="0" borderId="10" xfId="40" applyNumberFormat="1" applyFont="1" applyFill="1" applyBorder="1" applyAlignment="1" applyProtection="1">
      <alignment horizontal="center" vertical="center"/>
    </xf>
    <xf numFmtId="0" fontId="31" fillId="0" borderId="10" xfId="40" applyFont="1" applyFill="1" applyBorder="1" applyAlignment="1" applyProtection="1">
      <alignment horizontal="center" vertical="center"/>
    </xf>
    <xf numFmtId="202" fontId="31" fillId="0" borderId="10" xfId="40" applyNumberFormat="1" applyFont="1" applyFill="1" applyBorder="1" applyAlignment="1" applyProtection="1">
      <alignment horizontal="center" vertical="center"/>
    </xf>
    <xf numFmtId="1" fontId="31" fillId="0" borderId="14" xfId="40" applyNumberFormat="1" applyFont="1" applyFill="1" applyBorder="1" applyAlignment="1" applyProtection="1">
      <alignment horizontal="center" vertical="center"/>
    </xf>
    <xf numFmtId="1" fontId="31" fillId="0" borderId="10" xfId="40" applyNumberFormat="1" applyFont="1" applyFill="1" applyBorder="1" applyAlignment="1" applyProtection="1">
      <alignment horizontal="center" vertical="center"/>
    </xf>
    <xf numFmtId="0" fontId="31" fillId="0" borderId="10" xfId="40" applyFont="1" applyFill="1" applyBorder="1" applyAlignment="1" applyProtection="1">
      <alignment horizontal="center" vertical="center" wrapText="1"/>
      <protection locked="0"/>
    </xf>
    <xf numFmtId="0" fontId="31" fillId="0" borderId="0" xfId="40" applyFont="1" applyFill="1" applyBorder="1" applyAlignment="1" applyProtection="1">
      <alignment horizontal="center" vertical="center" wrapText="1"/>
      <protection locked="0"/>
    </xf>
    <xf numFmtId="191" fontId="38" fillId="0" borderId="0" xfId="0" applyNumberFormat="1" applyFont="1" applyFill="1"/>
    <xf numFmtId="192" fontId="28" fillId="0" borderId="10" xfId="0" applyNumberFormat="1" applyFont="1" applyBorder="1" applyAlignment="1">
      <alignment horizontal="center" vertical="center" wrapText="1"/>
    </xf>
    <xf numFmtId="192" fontId="26" fillId="0" borderId="12" xfId="0" applyNumberFormat="1" applyFont="1" applyFill="1" applyBorder="1" applyAlignment="1">
      <alignment horizontal="center" vertical="center"/>
    </xf>
    <xf numFmtId="192" fontId="26" fillId="0" borderId="13" xfId="0" applyNumberFormat="1" applyFont="1" applyFill="1" applyBorder="1" applyAlignment="1">
      <alignment horizontal="center" vertical="center"/>
    </xf>
    <xf numFmtId="192" fontId="26" fillId="0" borderId="15" xfId="0" applyNumberFormat="1" applyFont="1" applyFill="1" applyBorder="1" applyAlignment="1">
      <alignment horizontal="center" vertical="center"/>
    </xf>
    <xf numFmtId="210" fontId="28" fillId="0" borderId="10" xfId="0" applyNumberFormat="1" applyFont="1" applyBorder="1" applyAlignment="1">
      <alignment horizontal="center" vertical="center" wrapText="1"/>
    </xf>
    <xf numFmtId="192" fontId="28" fillId="0" borderId="10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wrapText="1"/>
    </xf>
    <xf numFmtId="0" fontId="26" fillId="0" borderId="0" xfId="0" applyFont="1" applyFill="1" applyBorder="1"/>
    <xf numFmtId="2" fontId="51" fillId="0" borderId="0" xfId="0" applyNumberFormat="1" applyFont="1" applyFill="1" applyBorder="1"/>
    <xf numFmtId="0" fontId="26" fillId="0" borderId="0" xfId="0" applyFont="1" applyFill="1" applyAlignment="1">
      <alignment horizontal="center"/>
    </xf>
    <xf numFmtId="49" fontId="26" fillId="0" borderId="10" xfId="0" applyNumberFormat="1" applyFont="1" applyFill="1" applyBorder="1" applyAlignment="1">
      <alignment vertical="center"/>
    </xf>
    <xf numFmtId="192" fontId="52" fillId="0" borderId="0" xfId="0" applyNumberFormat="1" applyFont="1" applyFill="1"/>
    <xf numFmtId="49" fontId="21" fillId="0" borderId="10" xfId="0" applyNumberFormat="1" applyFont="1" applyFill="1" applyBorder="1"/>
    <xf numFmtId="0" fontId="28" fillId="0" borderId="0" xfId="0" applyFont="1" applyFill="1" applyAlignment="1">
      <alignment horizontal="left"/>
    </xf>
    <xf numFmtId="0" fontId="42" fillId="0" borderId="0" xfId="0" applyFont="1" applyFill="1"/>
    <xf numFmtId="0" fontId="28" fillId="0" borderId="0" xfId="45" applyFont="1" applyFill="1"/>
    <xf numFmtId="0" fontId="50" fillId="0" borderId="0" xfId="42" applyFont="1" applyFill="1"/>
    <xf numFmtId="0" fontId="28" fillId="0" borderId="10" xfId="0" applyFont="1" applyFill="1" applyBorder="1" applyAlignment="1">
      <alignment horizontal="center" vertical="center" wrapText="1"/>
    </xf>
    <xf numFmtId="0" fontId="28" fillId="0" borderId="0" xfId="43" applyFont="1" applyFill="1" applyAlignment="1">
      <alignment vertical="center"/>
    </xf>
    <xf numFmtId="0" fontId="28" fillId="0" borderId="0" xfId="43" applyFont="1" applyFill="1" applyAlignment="1">
      <alignment vertical="top"/>
    </xf>
    <xf numFmtId="0" fontId="59" fillId="0" borderId="0" xfId="0" applyFont="1" applyFill="1"/>
    <xf numFmtId="0" fontId="26" fillId="0" borderId="0" xfId="0" applyFont="1" applyFill="1" applyAlignment="1"/>
    <xf numFmtId="0" fontId="28" fillId="0" borderId="0" xfId="0" applyFont="1" applyAlignment="1">
      <alignment horizontal="right"/>
    </xf>
    <xf numFmtId="0" fontId="29" fillId="0" borderId="0" xfId="43" applyFont="1" applyAlignment="1"/>
    <xf numFmtId="192" fontId="33" fillId="0" borderId="10" xfId="0" applyNumberFormat="1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192" fontId="28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29" fillId="0" borderId="0" xfId="43" applyFont="1" applyFill="1" applyAlignment="1"/>
    <xf numFmtId="0" fontId="39" fillId="0" borderId="16" xfId="0" applyFont="1" applyFill="1" applyBorder="1" applyAlignment="1">
      <alignment horizontal="right"/>
    </xf>
    <xf numFmtId="0" fontId="41" fillId="0" borderId="10" xfId="0" applyFont="1" applyFill="1" applyBorder="1" applyAlignment="1">
      <alignment horizontal="center" vertical="distributed" wrapText="1"/>
    </xf>
    <xf numFmtId="0" fontId="33" fillId="0" borderId="10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41" fillId="0" borderId="10" xfId="0" applyFont="1" applyFill="1" applyBorder="1" applyAlignment="1">
      <alignment horizontal="left" vertical="distributed"/>
    </xf>
    <xf numFmtId="0" fontId="39" fillId="0" borderId="10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1" fillId="0" borderId="10" xfId="0" applyFont="1" applyFill="1" applyBorder="1"/>
    <xf numFmtId="0" fontId="41" fillId="0" borderId="10" xfId="0" applyFont="1" applyFill="1" applyBorder="1" applyAlignment="1">
      <alignment horizontal="left" vertical="distributed" wrapText="1"/>
    </xf>
    <xf numFmtId="188" fontId="41" fillId="0" borderId="10" xfId="0" applyNumberFormat="1" applyFont="1" applyFill="1" applyBorder="1" applyAlignment="1">
      <alignment horizontal="center"/>
    </xf>
    <xf numFmtId="0" fontId="42" fillId="0" borderId="0" xfId="0" applyFont="1" applyFill="1" applyAlignment="1">
      <alignment horizontal="right"/>
    </xf>
    <xf numFmtId="0" fontId="29" fillId="0" borderId="0" xfId="45" applyFont="1" applyFill="1"/>
    <xf numFmtId="0" fontId="47" fillId="0" borderId="0" xfId="42" applyFont="1" applyFill="1"/>
    <xf numFmtId="0" fontId="0" fillId="0" borderId="0" xfId="0" applyFill="1" applyAlignment="1">
      <alignment horizontal="center"/>
    </xf>
    <xf numFmtId="0" fontId="28" fillId="0" borderId="0" xfId="0" applyFont="1" applyFill="1"/>
    <xf numFmtId="0" fontId="29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9" fillId="0" borderId="0" xfId="0" applyFont="1" applyFill="1" applyAlignment="1">
      <alignment vertical="center"/>
    </xf>
    <xf numFmtId="0" fontId="31" fillId="0" borderId="11" xfId="0" applyFont="1" applyFill="1" applyBorder="1" applyAlignment="1">
      <alignment vertical="center" textRotation="90" wrapText="1"/>
    </xf>
    <xf numFmtId="0" fontId="31" fillId="0" borderId="10" xfId="0" applyFont="1" applyFill="1" applyBorder="1" applyAlignment="1">
      <alignment horizontal="right" vertical="center" wrapText="1"/>
    </xf>
    <xf numFmtId="49" fontId="31" fillId="0" borderId="10" xfId="40" applyNumberFormat="1" applyFont="1" applyFill="1" applyBorder="1" applyAlignment="1">
      <alignment horizontal="center" vertical="center" wrapText="1"/>
    </xf>
    <xf numFmtId="0" fontId="31" fillId="0" borderId="10" xfId="40" applyFont="1" applyFill="1" applyBorder="1" applyAlignment="1">
      <alignment vertical="center" wrapText="1"/>
    </xf>
    <xf numFmtId="0" fontId="31" fillId="0" borderId="10" xfId="40" applyFont="1" applyFill="1" applyBorder="1" applyAlignment="1">
      <alignment horizontal="center" vertical="center"/>
    </xf>
    <xf numFmtId="0" fontId="31" fillId="0" borderId="10" xfId="40" applyFont="1" applyFill="1" applyBorder="1" applyAlignment="1">
      <alignment horizontal="center" vertical="center"/>
    </xf>
    <xf numFmtId="0" fontId="2" fillId="0" borderId="0" xfId="40" applyFill="1"/>
    <xf numFmtId="0" fontId="31" fillId="0" borderId="10" xfId="44" applyFont="1" applyFill="1" applyBorder="1" applyAlignment="1">
      <alignment horizontal="left" vertical="center" wrapText="1"/>
    </xf>
    <xf numFmtId="0" fontId="31" fillId="0" borderId="11" xfId="44" applyFont="1" applyFill="1" applyBorder="1" applyAlignment="1">
      <alignment vertical="center" wrapText="1"/>
    </xf>
    <xf numFmtId="0" fontId="31" fillId="0" borderId="11" xfId="44" applyFont="1" applyFill="1" applyBorder="1" applyAlignment="1">
      <alignment horizontal="center" vertical="center"/>
    </xf>
    <xf numFmtId="0" fontId="31" fillId="0" borderId="10" xfId="44" applyFont="1" applyFill="1" applyBorder="1" applyAlignment="1">
      <alignment vertical="center" wrapText="1"/>
    </xf>
    <xf numFmtId="0" fontId="31" fillId="0" borderId="10" xfId="44" applyFont="1" applyFill="1" applyBorder="1" applyAlignment="1">
      <alignment horizontal="center" vertical="center"/>
    </xf>
    <xf numFmtId="188" fontId="31" fillId="0" borderId="10" xfId="4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Alignment="1">
      <alignment wrapText="1"/>
    </xf>
    <xf numFmtId="0" fontId="33" fillId="0" borderId="10" xfId="0" applyFont="1" applyFill="1" applyBorder="1" applyAlignment="1">
      <alignment wrapText="1"/>
    </xf>
    <xf numFmtId="1" fontId="2" fillId="0" borderId="0" xfId="40" applyNumberFormat="1" applyFill="1"/>
    <xf numFmtId="0" fontId="31" fillId="0" borderId="17" xfId="40" applyFont="1" applyFill="1" applyBorder="1" applyAlignment="1" applyProtection="1">
      <alignment horizontal="center" vertical="center"/>
      <protection locked="0"/>
    </xf>
    <xf numFmtId="1" fontId="31" fillId="0" borderId="10" xfId="40" applyNumberFormat="1" applyFont="1" applyFill="1" applyBorder="1" applyAlignment="1">
      <alignment horizontal="center" vertical="center" wrapText="1"/>
    </xf>
    <xf numFmtId="1" fontId="31" fillId="0" borderId="10" xfId="40" applyNumberFormat="1" applyFont="1" applyFill="1" applyBorder="1" applyAlignment="1">
      <alignment vertical="center" wrapText="1"/>
    </xf>
    <xf numFmtId="1" fontId="31" fillId="0" borderId="10" xfId="40" applyNumberFormat="1" applyFont="1" applyFill="1" applyBorder="1" applyAlignment="1">
      <alignment horizontal="center" vertical="center"/>
    </xf>
    <xf numFmtId="0" fontId="33" fillId="0" borderId="0" xfId="0" applyFont="1" applyFill="1"/>
    <xf numFmtId="1" fontId="31" fillId="0" borderId="10" xfId="40" applyNumberFormat="1" applyFont="1" applyFill="1" applyBorder="1" applyAlignment="1">
      <alignment horizontal="center" vertical="center"/>
    </xf>
    <xf numFmtId="49" fontId="31" fillId="0" borderId="10" xfId="44" applyNumberFormat="1" applyFont="1" applyFill="1" applyBorder="1" applyAlignment="1">
      <alignment horizontal="left" vertical="center" wrapText="1"/>
    </xf>
    <xf numFmtId="14" fontId="31" fillId="0" borderId="10" xfId="44" applyNumberFormat="1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/>
    </xf>
    <xf numFmtId="0" fontId="21" fillId="0" borderId="0" xfId="0" applyFont="1" applyFill="1"/>
    <xf numFmtId="0" fontId="26" fillId="0" borderId="0" xfId="0" applyFont="1" applyFill="1" applyAlignment="1">
      <alignment horizontal="left" wrapText="1"/>
    </xf>
    <xf numFmtId="0" fontId="28" fillId="0" borderId="10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49" fontId="36" fillId="0" borderId="10" xfId="0" applyNumberFormat="1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top" wrapText="1"/>
    </xf>
    <xf numFmtId="49" fontId="36" fillId="0" borderId="10" xfId="0" applyNumberFormat="1" applyFont="1" applyFill="1" applyBorder="1" applyAlignment="1">
      <alignment horizontal="left" vertical="top" wrapText="1"/>
    </xf>
    <xf numFmtId="0" fontId="36" fillId="0" borderId="10" xfId="0" applyFont="1" applyFill="1" applyBorder="1" applyAlignment="1">
      <alignment horizontal="left" wrapText="1"/>
    </xf>
    <xf numFmtId="49" fontId="36" fillId="0" borderId="10" xfId="0" applyNumberFormat="1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wrapText="1"/>
    </xf>
    <xf numFmtId="0" fontId="39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wrapText="1"/>
    </xf>
    <xf numFmtId="0" fontId="5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wrapText="1"/>
    </xf>
    <xf numFmtId="0" fontId="28" fillId="0" borderId="10" xfId="0" applyFont="1" applyFill="1" applyBorder="1" applyAlignment="1">
      <alignment wrapText="1"/>
    </xf>
    <xf numFmtId="0" fontId="29" fillId="0" borderId="10" xfId="0" applyFont="1" applyFill="1" applyBorder="1" applyAlignment="1">
      <alignment wrapText="1"/>
    </xf>
    <xf numFmtId="0" fontId="36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top" wrapText="1"/>
    </xf>
    <xf numFmtId="0" fontId="36" fillId="0" borderId="10" xfId="0" applyFont="1" applyFill="1" applyBorder="1" applyAlignment="1">
      <alignment horizontal="center" vertical="top" wrapText="1"/>
    </xf>
    <xf numFmtId="2" fontId="28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wrapText="1"/>
    </xf>
    <xf numFmtId="0" fontId="26" fillId="0" borderId="10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top" wrapText="1"/>
    </xf>
    <xf numFmtId="0" fontId="55" fillId="0" borderId="0" xfId="0" applyFont="1" applyFill="1" applyBorder="1" applyAlignment="1">
      <alignment horizontal="center" vertical="center" wrapText="1"/>
    </xf>
    <xf numFmtId="192" fontId="31" fillId="0" borderId="10" xfId="40" applyNumberFormat="1" applyFont="1" applyFill="1" applyBorder="1" applyAlignment="1" applyProtection="1">
      <alignment horizontal="center" vertical="center"/>
      <protection locked="0"/>
    </xf>
    <xf numFmtId="0" fontId="31" fillId="0" borderId="18" xfId="40" applyFont="1" applyFill="1" applyBorder="1" applyAlignment="1" applyProtection="1">
      <alignment horizontal="center" vertical="center"/>
      <protection locked="0"/>
    </xf>
    <xf numFmtId="0" fontId="31" fillId="0" borderId="12" xfId="40" applyFont="1" applyFill="1" applyBorder="1" applyAlignment="1" applyProtection="1">
      <alignment horizontal="center" vertical="center"/>
      <protection locked="0"/>
    </xf>
    <xf numFmtId="192" fontId="31" fillId="0" borderId="10" xfId="0" applyNumberFormat="1" applyFont="1" applyFill="1" applyBorder="1" applyAlignment="1">
      <alignment horizontal="center" vertical="center"/>
    </xf>
    <xf numFmtId="194" fontId="51" fillId="0" borderId="0" xfId="0" applyNumberFormat="1" applyFont="1" applyFill="1" applyBorder="1"/>
    <xf numFmtId="188" fontId="31" fillId="0" borderId="10" xfId="0" applyNumberFormat="1" applyFont="1" applyBorder="1" applyAlignment="1">
      <alignment horizontal="center" vertical="center"/>
    </xf>
    <xf numFmtId="192" fontId="31" fillId="0" borderId="10" xfId="0" applyNumberFormat="1" applyFont="1" applyBorder="1" applyAlignment="1">
      <alignment horizontal="center" vertical="center" wrapText="1"/>
    </xf>
    <xf numFmtId="188" fontId="31" fillId="0" borderId="10" xfId="0" applyNumberFormat="1" applyFont="1" applyBorder="1" applyAlignment="1">
      <alignment horizontal="center" vertical="center" wrapText="1"/>
    </xf>
    <xf numFmtId="190" fontId="51" fillId="0" borderId="0" xfId="0" applyNumberFormat="1" applyFont="1" applyFill="1" applyBorder="1"/>
    <xf numFmtId="189" fontId="51" fillId="0" borderId="0" xfId="0" applyNumberFormat="1" applyFont="1" applyFill="1" applyBorder="1"/>
    <xf numFmtId="0" fontId="31" fillId="0" borderId="0" xfId="40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>
      <alignment horizontal="center" vertical="center" wrapText="1"/>
    </xf>
    <xf numFmtId="192" fontId="33" fillId="0" borderId="10" xfId="0" applyNumberFormat="1" applyFont="1" applyFill="1" applyBorder="1" applyAlignment="1">
      <alignment horizontal="center" vertical="center" wrapText="1"/>
    </xf>
    <xf numFmtId="190" fontId="29" fillId="0" borderId="10" xfId="0" applyNumberFormat="1" applyFont="1" applyBorder="1" applyAlignment="1">
      <alignment horizontal="center" vertical="top" wrapText="1"/>
    </xf>
    <xf numFmtId="192" fontId="29" fillId="0" borderId="10" xfId="0" applyNumberFormat="1" applyFont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distributed" wrapText="1"/>
    </xf>
    <xf numFmtId="0" fontId="26" fillId="0" borderId="19" xfId="0" applyFont="1" applyFill="1" applyBorder="1" applyAlignment="1">
      <alignment horizontal="center" vertical="distributed"/>
    </xf>
    <xf numFmtId="0" fontId="26" fillId="0" borderId="17" xfId="0" applyFont="1" applyFill="1" applyBorder="1" applyAlignment="1">
      <alignment horizontal="center" vertical="distributed"/>
    </xf>
    <xf numFmtId="0" fontId="60" fillId="0" borderId="0" xfId="0" applyFont="1" applyFill="1" applyAlignment="1">
      <alignment horizontal="center"/>
    </xf>
    <xf numFmtId="0" fontId="29" fillId="0" borderId="0" xfId="43" applyFont="1" applyFill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distributed" wrapText="1"/>
    </xf>
    <xf numFmtId="0" fontId="26" fillId="0" borderId="20" xfId="0" applyFont="1" applyFill="1" applyBorder="1" applyAlignment="1">
      <alignment horizontal="center" vertical="distributed" wrapText="1"/>
    </xf>
    <xf numFmtId="0" fontId="26" fillId="0" borderId="21" xfId="0" applyFont="1" applyFill="1" applyBorder="1" applyAlignment="1">
      <alignment horizontal="center" vertical="distributed" wrapText="1"/>
    </xf>
    <xf numFmtId="0" fontId="26" fillId="0" borderId="10" xfId="0" applyFont="1" applyFill="1" applyBorder="1" applyAlignment="1">
      <alignment horizontal="center" vertical="distributed"/>
    </xf>
    <xf numFmtId="0" fontId="26" fillId="0" borderId="10" xfId="0" applyFont="1" applyFill="1" applyBorder="1" applyAlignment="1">
      <alignment horizontal="center" vertical="distributed" wrapText="1"/>
    </xf>
    <xf numFmtId="0" fontId="21" fillId="0" borderId="0" xfId="0" applyFont="1" applyAlignment="1">
      <alignment horizontal="left" vertical="distributed" wrapText="1"/>
    </xf>
    <xf numFmtId="0" fontId="21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distributed" wrapText="1"/>
    </xf>
    <xf numFmtId="0" fontId="21" fillId="0" borderId="10" xfId="0" applyFont="1" applyBorder="1" applyAlignment="1">
      <alignment horizontal="center" vertical="distributed"/>
    </xf>
    <xf numFmtId="0" fontId="39" fillId="0" borderId="0" xfId="0" applyFont="1" applyAlignment="1">
      <alignment horizontal="left" vertical="distributed" wrapText="1"/>
    </xf>
    <xf numFmtId="0" fontId="41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distributed" wrapText="1"/>
    </xf>
    <xf numFmtId="0" fontId="41" fillId="0" borderId="10" xfId="0" applyFont="1" applyBorder="1" applyAlignment="1">
      <alignment horizontal="center" vertical="distributed"/>
    </xf>
    <xf numFmtId="0" fontId="39" fillId="0" borderId="16" xfId="0" applyFont="1" applyFill="1" applyBorder="1" applyAlignment="1">
      <alignment horizontal="right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distributed" wrapText="1"/>
    </xf>
    <xf numFmtId="0" fontId="41" fillId="0" borderId="10" xfId="0" applyFont="1" applyFill="1" applyBorder="1" applyAlignment="1">
      <alignment horizontal="center" vertical="distributed"/>
    </xf>
    <xf numFmtId="0" fontId="21" fillId="0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left" vertical="center" wrapText="1"/>
    </xf>
    <xf numFmtId="0" fontId="36" fillId="0" borderId="0" xfId="0" applyFont="1" applyFill="1" applyAlignment="1">
      <alignment vertical="center"/>
    </xf>
    <xf numFmtId="0" fontId="31" fillId="0" borderId="0" xfId="44" applyFont="1" applyFill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21" fillId="0" borderId="0" xfId="0" applyFont="1" applyFill="1"/>
    <xf numFmtId="0" fontId="28" fillId="0" borderId="0" xfId="0" applyFont="1" applyFill="1" applyAlignment="1">
      <alignment horizontal="center"/>
    </xf>
    <xf numFmtId="0" fontId="27" fillId="0" borderId="0" xfId="44" applyFont="1" applyFill="1" applyAlignment="1">
      <alignment horizontal="center" vertical="center" wrapText="1"/>
    </xf>
    <xf numFmtId="0" fontId="27" fillId="0" borderId="0" xfId="44" applyFont="1" applyFill="1" applyAlignment="1">
      <alignment horizontal="center" vertical="center"/>
    </xf>
    <xf numFmtId="0" fontId="26" fillId="0" borderId="0" xfId="0" applyFont="1" applyAlignment="1">
      <alignment horizontal="justify" vertical="center" wrapText="1"/>
    </xf>
    <xf numFmtId="0" fontId="26" fillId="0" borderId="0" xfId="0" applyFont="1" applyBorder="1" applyAlignment="1">
      <alignment horizontal="justify" vertical="center" wrapText="1"/>
    </xf>
    <xf numFmtId="0" fontId="27" fillId="0" borderId="0" xfId="0" applyFont="1" applyAlignment="1">
      <alignment horizontal="center" vertical="center"/>
    </xf>
    <xf numFmtId="0" fontId="29" fillId="0" borderId="0" xfId="43" applyFont="1" applyAlignment="1">
      <alignment horizontal="center"/>
    </xf>
    <xf numFmtId="0" fontId="48" fillId="0" borderId="14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55" fillId="0" borderId="14" xfId="0" applyFont="1" applyFill="1" applyBorder="1" applyAlignment="1">
      <alignment horizontal="center"/>
    </xf>
    <xf numFmtId="0" fontId="55" fillId="0" borderId="19" xfId="0" applyFont="1" applyFill="1" applyBorder="1" applyAlignment="1">
      <alignment horizontal="center"/>
    </xf>
    <xf numFmtId="0" fontId="55" fillId="0" borderId="17" xfId="0" applyFont="1" applyFill="1" applyBorder="1" applyAlignment="1">
      <alignment horizontal="center"/>
    </xf>
    <xf numFmtId="0" fontId="55" fillId="0" borderId="1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wrapText="1"/>
    </xf>
    <xf numFmtId="0" fontId="28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distributed"/>
    </xf>
    <xf numFmtId="0" fontId="26" fillId="0" borderId="0" xfId="0" applyFont="1" applyFill="1" applyAlignment="1">
      <alignment horizontal="left" wrapText="1"/>
    </xf>
    <xf numFmtId="0" fontId="29" fillId="0" borderId="10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 applyAlignment="1">
      <alignment wrapText="1"/>
    </xf>
    <xf numFmtId="0" fontId="28" fillId="0" borderId="10" xfId="0" applyFont="1" applyBorder="1" applyAlignment="1">
      <alignment horizontal="center" vertical="distributed" wrapText="1"/>
    </xf>
    <xf numFmtId="0" fontId="29" fillId="0" borderId="0" xfId="0" applyFont="1" applyAlignment="1">
      <alignment horizontal="center" vertical="distributed" wrapText="1"/>
    </xf>
    <xf numFmtId="0" fontId="36" fillId="0" borderId="16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26" fillId="0" borderId="0" xfId="0" applyFont="1" applyFill="1" applyAlignment="1">
      <alignment wrapText="1"/>
    </xf>
  </cellXfs>
  <cellStyles count="5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Excel Built-in Excel Built-in Обычный 2" xfId="19"/>
    <cellStyle name="Excel Built-in Обычный_Лист1" xfId="20"/>
    <cellStyle name="TableStyleLight1" xfId="21"/>
    <cellStyle name="Акцент1" xfId="22" builtinId="29" customBuiltin="1"/>
    <cellStyle name="Акцент2" xfId="23" builtinId="33" customBuiltin="1"/>
    <cellStyle name="Акцент3" xfId="24" builtinId="37" customBuiltin="1"/>
    <cellStyle name="Акцент4" xfId="25" builtinId="41" customBuiltin="1"/>
    <cellStyle name="Акцент5" xfId="26" builtinId="45" customBuiltin="1"/>
    <cellStyle name="Акцент6" xfId="27" builtinId="49" customBuiltin="1"/>
    <cellStyle name="Ввод " xfId="28" builtinId="20" customBuiltin="1"/>
    <cellStyle name="Вывод" xfId="29" builtinId="21" customBuiltin="1"/>
    <cellStyle name="Вычисление" xfId="30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2" xfId="39"/>
    <cellStyle name="Обычный 3" xfId="40"/>
    <cellStyle name="Обычный 5" xfId="41"/>
    <cellStyle name="Обычный_2017 ОХРАНА Труда!!!!!!!!!!" xfId="42"/>
    <cellStyle name="Обычный_додатки 1-10" xfId="43"/>
    <cellStyle name="Обычный_додатки 1-10 до 242 постанови ТУ БМЕС-13 на 2018 р Асланово, Волноваха" xfId="44"/>
    <cellStyle name="Обычный_Материалы 2017г" xfId="45"/>
    <cellStyle name="Плохой" xfId="46" builtinId="27" customBuiltin="1"/>
    <cellStyle name="Пояснение" xfId="47" builtinId="53" customBuiltin="1"/>
    <cellStyle name="Примечание" xfId="48" builtinId="10" customBuiltin="1"/>
    <cellStyle name="Связанная ячейка" xfId="49" builtinId="24" customBuiltin="1"/>
    <cellStyle name="Текст предупреждения" xfId="50" builtinId="11" customBuiltin="1"/>
    <cellStyle name="Хороший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ork/&#1056;&#1072;&#1073;&#1086;&#1095;&#1080;&#1081;%20&#1089;&#1090;&#1086;&#1083;/&#1076;&#1086;&#1076;&#1072;&#1090;&#1082;&#1080;%201-10%20&#1076;&#1086;%20242%20&#1087;&#1086;&#1089;&#1090;&#1072;&#1085;&#1086;&#1074;&#1080;%20&#1058;&#1059;%20&#1041;&#1052;&#1045;&#1057;-13%20&#1085;&#1072;%202018%20&#1088;%20&#1040;&#1089;&#1083;&#1072;&#1085;&#1086;&#1074;&#1086;,%20&#1042;&#1086;&#1083;&#1085;&#1086;&#1074;&#1072;&#1093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0"/>
      <sheetName val="Лист1"/>
      <sheetName val="Волноваха2019"/>
      <sheetName val="Асланово 2019"/>
      <sheetName val="Лист2"/>
      <sheetName val="Лист3"/>
      <sheetName val="Лист4"/>
      <sheetName val="Лист5"/>
      <sheetName val="Лист6 Асланово"/>
      <sheetName val="Лист6 додаток 8 Волноваха"/>
      <sheetName val="Лист7 Асланово"/>
      <sheetName val="додаток 10"/>
      <sheetName val="додаток 13"/>
      <sheetName val="Лист7 Додаток 9 Волноваха"/>
      <sheetName val="Лист8"/>
      <sheetName val="Лист9"/>
    </sheetNames>
    <sheetDataSet>
      <sheetData sheetId="0" refreshError="1"/>
      <sheetData sheetId="1" refreshError="1">
        <row r="13"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5"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20"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8"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</sheetData>
      <sheetData sheetId="2" refreshError="1"/>
      <sheetData sheetId="3" refreshError="1">
        <row r="15"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22"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topLeftCell="A14" workbookViewId="0">
      <pane xSplit="3" ySplit="5" topLeftCell="D22" activePane="bottomRight" state="frozen"/>
      <selection activeCell="A14" sqref="A14"/>
      <selection pane="topRight" activeCell="D14" sqref="D14"/>
      <selection pane="bottomLeft" activeCell="A19" sqref="A19"/>
      <selection pane="bottomRight" activeCell="B15" sqref="B15:B17"/>
    </sheetView>
  </sheetViews>
  <sheetFormatPr defaultRowHeight="15.75"/>
  <cols>
    <col min="1" max="1" width="4.85546875" style="21" customWidth="1"/>
    <col min="2" max="2" width="25.28515625" style="21" customWidth="1"/>
    <col min="3" max="3" width="8" style="8" customWidth="1"/>
    <col min="4" max="11" width="8.42578125" style="21" customWidth="1"/>
    <col min="12" max="15" width="6" style="21" customWidth="1"/>
    <col min="16" max="27" width="8.42578125" style="21" customWidth="1"/>
    <col min="28" max="16384" width="9.140625" style="21"/>
  </cols>
  <sheetData>
    <row r="1" spans="1:27">
      <c r="N1" s="71"/>
      <c r="U1" s="71" t="s">
        <v>60</v>
      </c>
    </row>
    <row r="2" spans="1:27">
      <c r="N2" s="71"/>
      <c r="U2" s="71" t="s">
        <v>74</v>
      </c>
    </row>
    <row r="3" spans="1:27">
      <c r="N3" s="71"/>
      <c r="U3" s="71" t="s">
        <v>75</v>
      </c>
    </row>
    <row r="4" spans="1:27">
      <c r="N4" s="71"/>
      <c r="U4" s="71" t="s">
        <v>76</v>
      </c>
    </row>
    <row r="5" spans="1:27">
      <c r="N5" s="71"/>
      <c r="U5" s="71" t="s">
        <v>77</v>
      </c>
    </row>
    <row r="6" spans="1:27">
      <c r="N6" s="71"/>
      <c r="U6" s="71" t="s">
        <v>78</v>
      </c>
    </row>
    <row r="7" spans="1:27">
      <c r="N7" s="71"/>
      <c r="U7" s="71" t="s">
        <v>79</v>
      </c>
    </row>
    <row r="8" spans="1:27">
      <c r="N8" s="71"/>
      <c r="U8" s="71" t="s">
        <v>80</v>
      </c>
    </row>
    <row r="9" spans="1:27" ht="18.75">
      <c r="A9" s="254" t="s">
        <v>81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</row>
    <row r="10" spans="1:27" ht="18.75">
      <c r="A10" s="254" t="s">
        <v>82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</row>
    <row r="11" spans="1:27">
      <c r="A11" s="255" t="s">
        <v>254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</row>
    <row r="12" spans="1:27">
      <c r="A12" s="255" t="s">
        <v>258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  <row r="13" spans="1:27" s="74" customFormat="1">
      <c r="C13" s="140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83"/>
      <c r="U13" s="256" t="s">
        <v>83</v>
      </c>
      <c r="V13" s="256"/>
      <c r="W13" s="256"/>
      <c r="X13" s="256"/>
      <c r="Y13" s="256"/>
      <c r="Z13" s="256"/>
      <c r="AA13" s="256"/>
    </row>
    <row r="14" spans="1:27" s="74" customFormat="1">
      <c r="C14" s="140"/>
      <c r="H14" s="84">
        <f>H57/D57</f>
        <v>0.44624291718252046</v>
      </c>
      <c r="I14" s="84">
        <f>I57/E57</f>
        <v>0.44804187568676257</v>
      </c>
      <c r="J14" s="84">
        <f>J57/F57</f>
        <v>0.42938229213105927</v>
      </c>
      <c r="K14" s="244">
        <f>K57/G57</f>
        <v>0.40058022053689507</v>
      </c>
      <c r="L14" s="240"/>
      <c r="M14" s="240"/>
      <c r="N14" s="240"/>
      <c r="O14" s="240"/>
      <c r="P14" s="240">
        <f>P57/D57</f>
        <v>0.5537570828174796</v>
      </c>
      <c r="Q14" s="240">
        <f>Q57/E57</f>
        <v>0.55195812431323732</v>
      </c>
      <c r="R14" s="240">
        <f>R57/F57</f>
        <v>0.57061770786894073</v>
      </c>
      <c r="S14" s="240">
        <f>S57/G57</f>
        <v>0.59941977946310487</v>
      </c>
      <c r="T14" s="240">
        <f>T57/D57</f>
        <v>0.13682832025968086</v>
      </c>
      <c r="U14" s="240">
        <f>U57/E57</f>
        <v>0.13350888169567962</v>
      </c>
      <c r="V14" s="240">
        <f>V57/F57</f>
        <v>0.15217301948515768</v>
      </c>
      <c r="W14" s="245">
        <f>W57/G57</f>
        <v>0.15983816890667885</v>
      </c>
      <c r="X14" s="240">
        <f>X57/D57</f>
        <v>0.41692635155688373</v>
      </c>
      <c r="Y14" s="240">
        <f>Y57/E57</f>
        <v>0.41844961459459334</v>
      </c>
      <c r="Z14" s="240">
        <f>Z57/F57</f>
        <v>0.41844468838378307</v>
      </c>
      <c r="AA14" s="240">
        <f>AA57/G57</f>
        <v>0.43958161055642608</v>
      </c>
    </row>
    <row r="15" spans="1:27" s="8" customFormat="1" ht="12.75">
      <c r="A15" s="257" t="s">
        <v>84</v>
      </c>
      <c r="B15" s="258" t="s">
        <v>1</v>
      </c>
      <c r="C15" s="259" t="s">
        <v>61</v>
      </c>
      <c r="D15" s="262" t="s">
        <v>85</v>
      </c>
      <c r="E15" s="262"/>
      <c r="F15" s="262"/>
      <c r="G15" s="262"/>
      <c r="H15" s="263" t="s">
        <v>86</v>
      </c>
      <c r="I15" s="262"/>
      <c r="J15" s="262"/>
      <c r="K15" s="262"/>
      <c r="L15" s="263" t="s">
        <v>87</v>
      </c>
      <c r="M15" s="262"/>
      <c r="N15" s="262"/>
      <c r="O15" s="262"/>
      <c r="P15" s="263" t="s">
        <v>88</v>
      </c>
      <c r="Q15" s="262"/>
      <c r="R15" s="262"/>
      <c r="S15" s="262"/>
      <c r="T15" s="262" t="s">
        <v>3</v>
      </c>
      <c r="U15" s="262"/>
      <c r="V15" s="262"/>
      <c r="W15" s="262"/>
      <c r="X15" s="262"/>
      <c r="Y15" s="262"/>
      <c r="Z15" s="262"/>
      <c r="AA15" s="262"/>
    </row>
    <row r="16" spans="1:27" s="8" customFormat="1" ht="53.25" customHeight="1">
      <c r="A16" s="258"/>
      <c r="B16" s="258"/>
      <c r="C16" s="260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51" t="s">
        <v>89</v>
      </c>
      <c r="U16" s="252"/>
      <c r="V16" s="252"/>
      <c r="W16" s="253"/>
      <c r="X16" s="251" t="s">
        <v>90</v>
      </c>
      <c r="Y16" s="252"/>
      <c r="Z16" s="252"/>
      <c r="AA16" s="253"/>
    </row>
    <row r="17" spans="1:32" s="8" customFormat="1" ht="192.75" customHeight="1">
      <c r="A17" s="258"/>
      <c r="B17" s="258"/>
      <c r="C17" s="261"/>
      <c r="D17" s="81" t="s">
        <v>91</v>
      </c>
      <c r="E17" s="81" t="s">
        <v>92</v>
      </c>
      <c r="F17" s="81" t="s">
        <v>93</v>
      </c>
      <c r="G17" s="81" t="s">
        <v>94</v>
      </c>
      <c r="H17" s="81" t="s">
        <v>91</v>
      </c>
      <c r="I17" s="81" t="s">
        <v>92</v>
      </c>
      <c r="J17" s="81" t="s">
        <v>93</v>
      </c>
      <c r="K17" s="81" t="s">
        <v>94</v>
      </c>
      <c r="L17" s="81" t="s">
        <v>91</v>
      </c>
      <c r="M17" s="81" t="s">
        <v>92</v>
      </c>
      <c r="N17" s="81" t="s">
        <v>93</v>
      </c>
      <c r="O17" s="81" t="s">
        <v>94</v>
      </c>
      <c r="P17" s="81" t="s">
        <v>91</v>
      </c>
      <c r="Q17" s="81" t="s">
        <v>92</v>
      </c>
      <c r="R17" s="81" t="s">
        <v>93</v>
      </c>
      <c r="S17" s="81" t="s">
        <v>94</v>
      </c>
      <c r="T17" s="81" t="s">
        <v>91</v>
      </c>
      <c r="U17" s="81" t="s">
        <v>92</v>
      </c>
      <c r="V17" s="81" t="s">
        <v>93</v>
      </c>
      <c r="W17" s="81" t="s">
        <v>94</v>
      </c>
      <c r="X17" s="81" t="s">
        <v>91</v>
      </c>
      <c r="Y17" s="81" t="s">
        <v>92</v>
      </c>
      <c r="Z17" s="81" t="s">
        <v>93</v>
      </c>
      <c r="AA17" s="81" t="s">
        <v>94</v>
      </c>
    </row>
    <row r="18" spans="1:32" s="142" customFormat="1" ht="12.75">
      <c r="A18" s="82">
        <v>1</v>
      </c>
      <c r="B18" s="82">
        <f>1+A18</f>
        <v>2</v>
      </c>
      <c r="C18" s="82">
        <f t="shared" ref="C18:AA18" si="0">1+B18</f>
        <v>3</v>
      </c>
      <c r="D18" s="82">
        <f t="shared" si="0"/>
        <v>4</v>
      </c>
      <c r="E18" s="82">
        <f t="shared" si="0"/>
        <v>5</v>
      </c>
      <c r="F18" s="82">
        <f t="shared" si="0"/>
        <v>6</v>
      </c>
      <c r="G18" s="82">
        <f t="shared" si="0"/>
        <v>7</v>
      </c>
      <c r="H18" s="82">
        <f t="shared" si="0"/>
        <v>8</v>
      </c>
      <c r="I18" s="82">
        <f t="shared" si="0"/>
        <v>9</v>
      </c>
      <c r="J18" s="82">
        <f t="shared" si="0"/>
        <v>10</v>
      </c>
      <c r="K18" s="82">
        <f t="shared" si="0"/>
        <v>11</v>
      </c>
      <c r="L18" s="82">
        <f t="shared" si="0"/>
        <v>12</v>
      </c>
      <c r="M18" s="82">
        <f t="shared" si="0"/>
        <v>13</v>
      </c>
      <c r="N18" s="82">
        <f t="shared" si="0"/>
        <v>14</v>
      </c>
      <c r="O18" s="82">
        <f t="shared" si="0"/>
        <v>15</v>
      </c>
      <c r="P18" s="82">
        <f t="shared" si="0"/>
        <v>16</v>
      </c>
      <c r="Q18" s="82">
        <f t="shared" si="0"/>
        <v>17</v>
      </c>
      <c r="R18" s="82">
        <f t="shared" si="0"/>
        <v>18</v>
      </c>
      <c r="S18" s="82">
        <f t="shared" si="0"/>
        <v>19</v>
      </c>
      <c r="T18" s="82">
        <f t="shared" si="0"/>
        <v>20</v>
      </c>
      <c r="U18" s="82">
        <f t="shared" si="0"/>
        <v>21</v>
      </c>
      <c r="V18" s="82">
        <f t="shared" si="0"/>
        <v>22</v>
      </c>
      <c r="W18" s="82">
        <f t="shared" si="0"/>
        <v>23</v>
      </c>
      <c r="X18" s="82">
        <f t="shared" si="0"/>
        <v>24</v>
      </c>
      <c r="Y18" s="82">
        <f t="shared" si="0"/>
        <v>25</v>
      </c>
      <c r="Z18" s="82">
        <f t="shared" si="0"/>
        <v>26</v>
      </c>
      <c r="AA18" s="82">
        <f t="shared" si="0"/>
        <v>27</v>
      </c>
    </row>
    <row r="19" spans="1:32" s="8" customFormat="1" ht="25.5">
      <c r="A19" s="143">
        <v>1</v>
      </c>
      <c r="B19" s="85" t="s">
        <v>95</v>
      </c>
      <c r="C19" s="77" t="s">
        <v>33</v>
      </c>
      <c r="D19" s="78">
        <f>D20+D26+D27+D31</f>
        <v>3571.5400000000004</v>
      </c>
      <c r="E19" s="78">
        <f>E20+E26+E27+E31</f>
        <v>4485.3540000000003</v>
      </c>
      <c r="F19" s="78">
        <f>F20+F26+F27+F31</f>
        <v>4666.67</v>
      </c>
      <c r="G19" s="78">
        <f>G20+G26+G27+G31</f>
        <v>3047.6738924708407</v>
      </c>
      <c r="H19" s="78">
        <f t="shared" ref="H19:AA19" si="1">H20+H26+H27+H31</f>
        <v>1593.774428434059</v>
      </c>
      <c r="I19" s="78">
        <f t="shared" si="1"/>
        <v>2009.6264192791234</v>
      </c>
      <c r="J19" s="78">
        <f t="shared" si="1"/>
        <v>1649.4771258810345</v>
      </c>
      <c r="K19" s="78">
        <f>K20+K26+K27+K31</f>
        <v>1161.9435129970243</v>
      </c>
      <c r="L19" s="78">
        <f t="shared" si="1"/>
        <v>0</v>
      </c>
      <c r="M19" s="78">
        <f t="shared" si="1"/>
        <v>0</v>
      </c>
      <c r="N19" s="78">
        <f t="shared" si="1"/>
        <v>0</v>
      </c>
      <c r="O19" s="78">
        <f t="shared" si="1"/>
        <v>0</v>
      </c>
      <c r="P19" s="78">
        <f t="shared" si="1"/>
        <v>1977.7649605797333</v>
      </c>
      <c r="Q19" s="78">
        <f>Q20+Q26+Q27+Q31</f>
        <v>2475.728249169561</v>
      </c>
      <c r="R19" s="78">
        <f>R20+R26+R27+R31</f>
        <v>3017.1928741189658</v>
      </c>
      <c r="S19" s="78">
        <f t="shared" si="1"/>
        <v>1885.7303794738157</v>
      </c>
      <c r="T19" s="78">
        <f t="shared" si="1"/>
        <v>488.68781894026063</v>
      </c>
      <c r="U19" s="78">
        <f t="shared" si="1"/>
        <v>598.83459654924332</v>
      </c>
      <c r="V19" s="78">
        <f>V20+V26+V27+V31</f>
        <v>744.34472166051978</v>
      </c>
      <c r="W19" s="78">
        <f t="shared" si="1"/>
        <v>502.84025658100575</v>
      </c>
      <c r="X19" s="78">
        <f t="shared" si="1"/>
        <v>1489.0771416394725</v>
      </c>
      <c r="Y19" s="78">
        <f t="shared" si="1"/>
        <v>1876.8936526203174</v>
      </c>
      <c r="Z19" s="78">
        <f>Z20+Z26+Z27+Z31</f>
        <v>2272.8481524584458</v>
      </c>
      <c r="AA19" s="78">
        <f t="shared" si="1"/>
        <v>1382.8901228928098</v>
      </c>
      <c r="AC19" s="144">
        <f>D19-H19-P19</f>
        <v>6.1098620813027082E-4</v>
      </c>
      <c r="AD19" s="144">
        <f>E19-I19-Q19</f>
        <v>-6.6844868388216128E-4</v>
      </c>
      <c r="AE19" s="144">
        <f>F19-J19-R19</f>
        <v>0</v>
      </c>
      <c r="AF19" s="144">
        <f>G19-K19-S19</f>
        <v>0</v>
      </c>
    </row>
    <row r="20" spans="1:32" s="8" customFormat="1" ht="25.5">
      <c r="A20" s="143" t="s">
        <v>96</v>
      </c>
      <c r="B20" s="85" t="s">
        <v>97</v>
      </c>
      <c r="C20" s="77" t="s">
        <v>33</v>
      </c>
      <c r="D20" s="78">
        <f>D21+D22+D23+D24+D25</f>
        <v>3015.9090000000001</v>
      </c>
      <c r="E20" s="78">
        <f>E21+E22+E23+E24+E25</f>
        <v>3645.3609999999999</v>
      </c>
      <c r="F20" s="78">
        <f>F21+F22+F23+F24+F25</f>
        <v>4109.67</v>
      </c>
      <c r="G20" s="78">
        <f>G21+G22+G23+G24+G25</f>
        <v>2355.2698924708407</v>
      </c>
      <c r="H20" s="78">
        <f t="shared" ref="H20:AA20" si="2">H21+H22+H23+H24+H25</f>
        <v>1345.8280301170182</v>
      </c>
      <c r="I20" s="78">
        <f t="shared" si="2"/>
        <v>1633.2743799953726</v>
      </c>
      <c r="J20" s="78">
        <f t="shared" si="2"/>
        <v>1410.3111891640344</v>
      </c>
      <c r="K20" s="78">
        <f t="shared" si="2"/>
        <v>891.1801659763961</v>
      </c>
      <c r="L20" s="78">
        <f t="shared" si="2"/>
        <v>0</v>
      </c>
      <c r="M20" s="78">
        <f t="shared" si="2"/>
        <v>0</v>
      </c>
      <c r="N20" s="78">
        <f t="shared" si="2"/>
        <v>0</v>
      </c>
      <c r="O20" s="78">
        <f t="shared" si="2"/>
        <v>0</v>
      </c>
      <c r="P20" s="78">
        <f t="shared" si="2"/>
        <v>1670.0806985236236</v>
      </c>
      <c r="Q20" s="78">
        <f>Q21+Q22+Q23+Q24+Q25</f>
        <v>2012.0869759952059</v>
      </c>
      <c r="R20" s="78">
        <f>R21+R22+R23+R24+R25</f>
        <v>2699.3588108359659</v>
      </c>
      <c r="S20" s="78">
        <f t="shared" si="2"/>
        <v>1464.089726494444</v>
      </c>
      <c r="T20" s="78">
        <f t="shared" si="2"/>
        <v>412.66176252605385</v>
      </c>
      <c r="U20" s="78">
        <f t="shared" si="2"/>
        <v>486.68807048704434</v>
      </c>
      <c r="V20" s="78">
        <f t="shared" si="2"/>
        <v>659.58434980728691</v>
      </c>
      <c r="W20" s="78">
        <f t="shared" si="2"/>
        <v>390.40766907734564</v>
      </c>
      <c r="X20" s="78">
        <f>X21+X22+X23+X24+X25</f>
        <v>1257.4189359975696</v>
      </c>
      <c r="Y20" s="78">
        <f t="shared" si="2"/>
        <v>1525.3989055081613</v>
      </c>
      <c r="Z20" s="78">
        <f t="shared" si="2"/>
        <v>2039.7744610286786</v>
      </c>
      <c r="AA20" s="78">
        <f t="shared" si="2"/>
        <v>1073.6820574170983</v>
      </c>
      <c r="AC20" s="144">
        <f t="shared" ref="AC20:AF45" si="3">D20-H20-P20</f>
        <v>2.713593582939211E-4</v>
      </c>
      <c r="AD20" s="144">
        <f t="shared" si="3"/>
        <v>-3.5599057855506544E-4</v>
      </c>
      <c r="AE20" s="144">
        <f t="shared" si="3"/>
        <v>0</v>
      </c>
      <c r="AF20" s="144">
        <f t="shared" si="3"/>
        <v>0</v>
      </c>
    </row>
    <row r="21" spans="1:32" s="8" customFormat="1" ht="12.75">
      <c r="A21" s="143" t="s">
        <v>98</v>
      </c>
      <c r="B21" s="85" t="s">
        <v>99</v>
      </c>
      <c r="C21" s="77" t="s">
        <v>33</v>
      </c>
      <c r="D21" s="78">
        <v>2754.6729999999998</v>
      </c>
      <c r="E21" s="78">
        <v>3426.5839999999998</v>
      </c>
      <c r="F21" s="78">
        <v>3868.6</v>
      </c>
      <c r="G21" s="78">
        <f>Дод8!H19</f>
        <v>2123.9451979360001</v>
      </c>
      <c r="H21" s="78">
        <f>D21*H14</f>
        <v>1229.2533154039252</v>
      </c>
      <c r="I21" s="78">
        <f>E21*I14</f>
        <v>1535.2531225582495</v>
      </c>
      <c r="J21" s="78">
        <v>1306.8</v>
      </c>
      <c r="K21" s="78">
        <f>Дод8!H20</f>
        <v>798.51606882400006</v>
      </c>
      <c r="L21" s="78"/>
      <c r="M21" s="78"/>
      <c r="N21" s="78"/>
      <c r="O21" s="78"/>
      <c r="P21" s="78">
        <f t="shared" ref="P21:S22" si="4">T21+X21</f>
        <v>1525.4200430769515</v>
      </c>
      <c r="Q21" s="78">
        <f t="shared" si="4"/>
        <v>1891.3311520523087</v>
      </c>
      <c r="R21" s="78">
        <f t="shared" si="4"/>
        <v>2561.8000000000002</v>
      </c>
      <c r="S21" s="78">
        <f>AA21+W21</f>
        <v>1325.4291291120001</v>
      </c>
      <c r="T21" s="78">
        <f>D21*T14</f>
        <v>376.91727945469586</v>
      </c>
      <c r="U21" s="78">
        <f>E21*U14</f>
        <v>457.47939787630861</v>
      </c>
      <c r="V21" s="78">
        <v>622.9</v>
      </c>
      <c r="W21" s="78">
        <f>Дод8!H22</f>
        <v>353.43315347999999</v>
      </c>
      <c r="X21" s="78">
        <f>(D21*X14)+0.007</f>
        <v>1148.5027636222555</v>
      </c>
      <c r="Y21" s="78">
        <f>(E21*Y14)-0.001</f>
        <v>1433.851754176</v>
      </c>
      <c r="Z21" s="78">
        <v>1938.9</v>
      </c>
      <c r="AA21" s="78">
        <f>Дод8!H23</f>
        <v>971.99597563200007</v>
      </c>
      <c r="AC21" s="144">
        <f>D21-H21-P21</f>
        <v>-3.5848087691192632E-4</v>
      </c>
      <c r="AD21" s="144">
        <f>E21-I21-Q21</f>
        <v>-2.7461055833555292E-4</v>
      </c>
      <c r="AE21" s="144">
        <f>F21-J21-R21</f>
        <v>0</v>
      </c>
      <c r="AF21" s="144">
        <f>G21-K21-S21</f>
        <v>0</v>
      </c>
    </row>
    <row r="22" spans="1:32" s="8" customFormat="1" ht="12.75">
      <c r="A22" s="143" t="s">
        <v>100</v>
      </c>
      <c r="B22" s="85" t="s">
        <v>101</v>
      </c>
      <c r="C22" s="77" t="s">
        <v>33</v>
      </c>
      <c r="D22" s="78">
        <v>201.358</v>
      </c>
      <c r="E22" s="78">
        <v>154.15700000000001</v>
      </c>
      <c r="F22" s="78">
        <v>227.7</v>
      </c>
      <c r="G22" s="78">
        <f>Дод9!C25</f>
        <v>180.68669453484</v>
      </c>
      <c r="H22" s="78">
        <f>D22*H14</f>
        <v>89.854581318037958</v>
      </c>
      <c r="I22" s="78">
        <f>E22*I14</f>
        <v>69.068791430244261</v>
      </c>
      <c r="J22" s="78">
        <f>F22*J14</f>
        <v>97.770347918242194</v>
      </c>
      <c r="K22" s="78">
        <f>G22*K14</f>
        <v>72.379515944848805</v>
      </c>
      <c r="L22" s="78"/>
      <c r="M22" s="78"/>
      <c r="N22" s="78"/>
      <c r="O22" s="78"/>
      <c r="P22" s="78">
        <f t="shared" si="4"/>
        <v>111.50293320763981</v>
      </c>
      <c r="Q22" s="78">
        <f t="shared" si="4"/>
        <v>85.088265912619619</v>
      </c>
      <c r="R22" s="78">
        <f t="shared" si="4"/>
        <v>129.92965208175781</v>
      </c>
      <c r="S22" s="78">
        <f t="shared" si="4"/>
        <v>108.30717858999121</v>
      </c>
      <c r="T22" s="78">
        <f>D22*T14</f>
        <v>27.55147691084882</v>
      </c>
      <c r="U22" s="78">
        <f>E22*U14</f>
        <v>20.581328675560886</v>
      </c>
      <c r="V22" s="78">
        <f>F22*V14</f>
        <v>34.649796536770403</v>
      </c>
      <c r="W22" s="78">
        <f>G22*W14</f>
        <v>28.880630400249242</v>
      </c>
      <c r="X22" s="78">
        <f>D22*X14</f>
        <v>83.951456296790994</v>
      </c>
      <c r="Y22" s="78">
        <f>E22*Y14</f>
        <v>64.506937237058736</v>
      </c>
      <c r="Z22" s="78">
        <f>F22*Z14</f>
        <v>95.279855544987399</v>
      </c>
      <c r="AA22" s="78">
        <f>G22*AA14</f>
        <v>79.426548189741965</v>
      </c>
      <c r="AC22" s="144">
        <f>D22-H22-P22</f>
        <v>4.8547432223244869E-4</v>
      </c>
      <c r="AD22" s="144">
        <f t="shared" si="3"/>
        <v>-5.7342863868825589E-5</v>
      </c>
      <c r="AE22" s="144">
        <f t="shared" si="3"/>
        <v>0</v>
      </c>
      <c r="AF22" s="144">
        <f t="shared" si="3"/>
        <v>0</v>
      </c>
    </row>
    <row r="23" spans="1:32" s="8" customFormat="1" ht="12.75">
      <c r="A23" s="143" t="s">
        <v>102</v>
      </c>
      <c r="B23" s="85" t="s">
        <v>103</v>
      </c>
      <c r="C23" s="77" t="s">
        <v>33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C23" s="144">
        <f t="shared" si="3"/>
        <v>0</v>
      </c>
      <c r="AD23" s="144">
        <f>E23-I23-Q23</f>
        <v>0</v>
      </c>
      <c r="AE23" s="144">
        <f t="shared" si="3"/>
        <v>0</v>
      </c>
      <c r="AF23" s="144">
        <f t="shared" si="3"/>
        <v>0</v>
      </c>
    </row>
    <row r="24" spans="1:32" s="8" customFormat="1" ht="25.5">
      <c r="A24" s="143" t="s">
        <v>104</v>
      </c>
      <c r="B24" s="85" t="s">
        <v>105</v>
      </c>
      <c r="C24" s="77" t="s">
        <v>33</v>
      </c>
      <c r="D24" s="78">
        <v>6.125</v>
      </c>
      <c r="E24" s="78">
        <v>8.3659999999999997</v>
      </c>
      <c r="F24" s="78">
        <v>6.4</v>
      </c>
      <c r="G24" s="78">
        <v>7.4720000000000004</v>
      </c>
      <c r="H24" s="78">
        <f>D24*H14</f>
        <v>2.7332378677429379</v>
      </c>
      <c r="I24" s="78">
        <f>E24*I14</f>
        <v>3.7483183319954554</v>
      </c>
      <c r="J24" s="78">
        <f>F24*J14</f>
        <v>2.7480466696387795</v>
      </c>
      <c r="K24" s="78">
        <f>G24*K14</f>
        <v>2.9931354078516801</v>
      </c>
      <c r="L24" s="78"/>
      <c r="M24" s="78"/>
      <c r="N24" s="78"/>
      <c r="O24" s="78"/>
      <c r="P24" s="78">
        <f t="shared" ref="P24:S26" si="5">T24+X24</f>
        <v>3.3917473648764584</v>
      </c>
      <c r="Q24" s="78">
        <f t="shared" si="5"/>
        <v>4.6176847799644234</v>
      </c>
      <c r="R24" s="78">
        <f t="shared" si="5"/>
        <v>3.6519533303612208</v>
      </c>
      <c r="S24" s="78">
        <f t="shared" si="5"/>
        <v>4.4788645921483203</v>
      </c>
      <c r="T24" s="78">
        <f>D24*T14</f>
        <v>0.8380734615905453</v>
      </c>
      <c r="U24" s="78">
        <f>E24*U14</f>
        <v>1.1169353042660557</v>
      </c>
      <c r="V24" s="78">
        <f>F24*V14</f>
        <v>0.97390732470500918</v>
      </c>
      <c r="W24" s="78">
        <f>G24*W14</f>
        <v>1.1943107980707044</v>
      </c>
      <c r="X24" s="78">
        <f>D24*X14</f>
        <v>2.553673903285913</v>
      </c>
      <c r="Y24" s="78">
        <f>E24*Y14</f>
        <v>3.5007494756983677</v>
      </c>
      <c r="Z24" s="78">
        <f>F24*Z14</f>
        <v>2.6780460056562116</v>
      </c>
      <c r="AA24" s="78">
        <f>G24*AA14</f>
        <v>3.2845537940776159</v>
      </c>
      <c r="AC24" s="144">
        <f t="shared" si="3"/>
        <v>1.476738060368632E-5</v>
      </c>
      <c r="AD24" s="144">
        <f t="shared" si="3"/>
        <v>-3.1119598791207181E-6</v>
      </c>
      <c r="AE24" s="144">
        <f t="shared" si="3"/>
        <v>0</v>
      </c>
      <c r="AF24" s="144">
        <f t="shared" si="3"/>
        <v>0</v>
      </c>
    </row>
    <row r="25" spans="1:32" s="8" customFormat="1" ht="51" customHeight="1">
      <c r="A25" s="143" t="s">
        <v>106</v>
      </c>
      <c r="B25" s="86" t="s">
        <v>107</v>
      </c>
      <c r="C25" s="77" t="s">
        <v>33</v>
      </c>
      <c r="D25" s="78">
        <v>53.753</v>
      </c>
      <c r="E25" s="78">
        <f>56.254</f>
        <v>56.253999999999998</v>
      </c>
      <c r="F25" s="78">
        <v>6.97</v>
      </c>
      <c r="G25" s="78">
        <v>43.165999999999997</v>
      </c>
      <c r="H25" s="78">
        <f>D25*H14</f>
        <v>23.986895527312022</v>
      </c>
      <c r="I25" s="78">
        <f>E25*I14</f>
        <v>25.204147674883142</v>
      </c>
      <c r="J25" s="78">
        <f>F25*J14</f>
        <v>2.9927945761534831</v>
      </c>
      <c r="K25" s="78">
        <f>G25*K14</f>
        <v>17.291445799695612</v>
      </c>
      <c r="L25" s="78"/>
      <c r="M25" s="78"/>
      <c r="N25" s="78"/>
      <c r="O25" s="78"/>
      <c r="P25" s="78">
        <f t="shared" si="5"/>
        <v>29.765974874155795</v>
      </c>
      <c r="Q25" s="78">
        <f t="shared" si="5"/>
        <v>31.049873250313013</v>
      </c>
      <c r="R25" s="78">
        <f t="shared" si="5"/>
        <v>3.9772054238465167</v>
      </c>
      <c r="S25" s="78">
        <f t="shared" si="5"/>
        <v>25.874554200304384</v>
      </c>
      <c r="T25" s="78">
        <f>D25*T14</f>
        <v>7.3549326989186259</v>
      </c>
      <c r="U25" s="78">
        <f>E25*U14</f>
        <v>7.5104086309087608</v>
      </c>
      <c r="V25" s="78">
        <f>F25*V14</f>
        <v>1.0606459458115489</v>
      </c>
      <c r="W25" s="78">
        <f>G25*W14</f>
        <v>6.8995743990256981</v>
      </c>
      <c r="X25" s="78">
        <f>D25*X14</f>
        <v>22.411042175237171</v>
      </c>
      <c r="Y25" s="78">
        <f>E25*Y14</f>
        <v>23.539464619404253</v>
      </c>
      <c r="Z25" s="78">
        <f>F25*Z14</f>
        <v>2.916559478034968</v>
      </c>
      <c r="AA25" s="78">
        <f>G25*AA14</f>
        <v>18.974979801278685</v>
      </c>
      <c r="AC25" s="144">
        <f t="shared" si="3"/>
        <v>1.2959853218319495E-4</v>
      </c>
      <c r="AD25" s="144">
        <f t="shared" si="3"/>
        <v>-2.0925196157151049E-5</v>
      </c>
      <c r="AE25" s="144">
        <f t="shared" si="3"/>
        <v>0</v>
      </c>
      <c r="AF25" s="144">
        <f t="shared" si="3"/>
        <v>0</v>
      </c>
    </row>
    <row r="26" spans="1:32" s="8" customFormat="1" ht="31.5" customHeight="1">
      <c r="A26" s="143" t="s">
        <v>62</v>
      </c>
      <c r="B26" s="86" t="s">
        <v>108</v>
      </c>
      <c r="C26" s="77" t="s">
        <v>33</v>
      </c>
      <c r="D26" s="78">
        <v>238.929</v>
      </c>
      <c r="E26" s="78">
        <v>306.52499999999998</v>
      </c>
      <c r="F26" s="78">
        <v>215.4</v>
      </c>
      <c r="G26" s="78">
        <v>288.33499999999998</v>
      </c>
      <c r="H26" s="78">
        <f>D26*H14</f>
        <v>106.62037395950243</v>
      </c>
      <c r="I26" s="78">
        <f>E26*I14</f>
        <v>137.33603594488488</v>
      </c>
      <c r="J26" s="78">
        <f>F26*J14</f>
        <v>92.488945725030163</v>
      </c>
      <c r="K26" s="78">
        <f>G26*K14</f>
        <v>115.50129788850563</v>
      </c>
      <c r="L26" s="78"/>
      <c r="M26" s="78"/>
      <c r="N26" s="78"/>
      <c r="O26" s="78"/>
      <c r="P26" s="78">
        <f t="shared" si="5"/>
        <v>132.30904998245995</v>
      </c>
      <c r="Q26" s="78">
        <f t="shared" si="5"/>
        <v>169.1890780753759</v>
      </c>
      <c r="R26" s="78">
        <f t="shared" si="5"/>
        <v>122.91105427496984</v>
      </c>
      <c r="S26" s="78">
        <f t="shared" si="5"/>
        <v>172.83370211149435</v>
      </c>
      <c r="T26" s="78">
        <f>D26*T14</f>
        <v>32.692253731325287</v>
      </c>
      <c r="U26" s="78">
        <f>E26*U14</f>
        <v>40.923809961768193</v>
      </c>
      <c r="V26" s="78">
        <f>F26*V14</f>
        <v>32.778068397102963</v>
      </c>
      <c r="W26" s="78">
        <f>G26*W14</f>
        <v>46.086938431707239</v>
      </c>
      <c r="X26" s="78">
        <f>(D26*X14)+0.001</f>
        <v>99.616796251134673</v>
      </c>
      <c r="Y26" s="78">
        <f>E26*Y14</f>
        <v>128.2652681136077</v>
      </c>
      <c r="Z26" s="78">
        <f>F26*Z14</f>
        <v>90.132985877866872</v>
      </c>
      <c r="AA26" s="78">
        <f>G26*AA14</f>
        <v>126.74676367978711</v>
      </c>
      <c r="AC26" s="144">
        <f t="shared" si="3"/>
        <v>-4.2394196236728021E-4</v>
      </c>
      <c r="AD26" s="144">
        <f t="shared" si="3"/>
        <v>-1.1402026080986616E-4</v>
      </c>
      <c r="AE26" s="144">
        <f t="shared" si="3"/>
        <v>0</v>
      </c>
      <c r="AF26" s="144">
        <f t="shared" si="3"/>
        <v>0</v>
      </c>
    </row>
    <row r="27" spans="1:32" s="8" customFormat="1" ht="18" customHeight="1">
      <c r="A27" s="143" t="s">
        <v>109</v>
      </c>
      <c r="B27" s="85" t="s">
        <v>110</v>
      </c>
      <c r="C27" s="77" t="s">
        <v>33</v>
      </c>
      <c r="D27" s="78">
        <f>D28+D29+D30</f>
        <v>115.3</v>
      </c>
      <c r="E27" s="78">
        <f>E28+E29+E30</f>
        <v>229.39100000000002</v>
      </c>
      <c r="F27" s="78">
        <f t="shared" ref="F27:AA27" si="6">F28+F29+F30</f>
        <v>151.30000000000001</v>
      </c>
      <c r="G27" s="78">
        <f>G28+G29+G30</f>
        <v>148.36799999999999</v>
      </c>
      <c r="H27" s="78">
        <f t="shared" si="6"/>
        <v>51.451808351144606</v>
      </c>
      <c r="I27" s="78">
        <f t="shared" si="6"/>
        <v>102.77677390566215</v>
      </c>
      <c r="J27" s="78">
        <f t="shared" si="6"/>
        <v>64.965540799429277</v>
      </c>
      <c r="K27" s="78">
        <f t="shared" si="6"/>
        <v>52.833286160618051</v>
      </c>
      <c r="L27" s="78">
        <f t="shared" si="6"/>
        <v>0</v>
      </c>
      <c r="M27" s="78">
        <f t="shared" si="6"/>
        <v>0</v>
      </c>
      <c r="N27" s="78">
        <f t="shared" si="6"/>
        <v>0</v>
      </c>
      <c r="O27" s="78">
        <f t="shared" si="6"/>
        <v>0</v>
      </c>
      <c r="P27" s="78">
        <f t="shared" si="6"/>
        <v>63.847913660449898</v>
      </c>
      <c r="Q27" s="78">
        <f>Q28+Q29+Q30</f>
        <v>126.61431142252201</v>
      </c>
      <c r="R27" s="78">
        <f>R28+R29+R30</f>
        <v>86.334459200570734</v>
      </c>
      <c r="S27" s="78">
        <f t="shared" si="6"/>
        <v>95.534713839381951</v>
      </c>
      <c r="T27" s="78">
        <f t="shared" si="6"/>
        <v>15.776305325941204</v>
      </c>
      <c r="U27" s="78">
        <f t="shared" si="6"/>
        <v>30.625735881053647</v>
      </c>
      <c r="V27" s="78">
        <f>V28+V29+V30</f>
        <v>23.023777848104359</v>
      </c>
      <c r="W27" s="78">
        <f t="shared" si="6"/>
        <v>25.474869444346126</v>
      </c>
      <c r="X27" s="78">
        <f t="shared" si="6"/>
        <v>48.071608334508696</v>
      </c>
      <c r="Y27" s="78">
        <f t="shared" si="6"/>
        <v>95.988575541468364</v>
      </c>
      <c r="Z27" s="78">
        <f>Z28+Z29+Z30</f>
        <v>63.310681352466375</v>
      </c>
      <c r="AA27" s="78">
        <f t="shared" si="6"/>
        <v>70.05984439503581</v>
      </c>
      <c r="AC27" s="144">
        <f t="shared" si="3"/>
        <v>2.7798840549309034E-4</v>
      </c>
      <c r="AD27" s="144">
        <f>E27-I27-Q27</f>
        <v>-8.5328184141530983E-5</v>
      </c>
      <c r="AE27" s="144">
        <f>F27-J27-R27</f>
        <v>0</v>
      </c>
      <c r="AF27" s="144">
        <f t="shared" si="3"/>
        <v>0</v>
      </c>
    </row>
    <row r="28" spans="1:32" s="8" customFormat="1" ht="34.5" customHeight="1">
      <c r="A28" s="143" t="s">
        <v>111</v>
      </c>
      <c r="B28" s="86" t="s">
        <v>112</v>
      </c>
      <c r="C28" s="77" t="s">
        <v>33</v>
      </c>
      <c r="D28" s="78">
        <v>52.564</v>
      </c>
      <c r="E28" s="78">
        <v>67.436000000000007</v>
      </c>
      <c r="F28" s="78">
        <v>47</v>
      </c>
      <c r="G28" s="78">
        <v>63.433999999999997</v>
      </c>
      <c r="H28" s="78">
        <f>D28*H14</f>
        <v>23.456312698782007</v>
      </c>
      <c r="I28" s="78">
        <f>E28*I14</f>
        <v>30.214151928812523</v>
      </c>
      <c r="J28" s="78">
        <f>F28*J14</f>
        <v>20.180967730159786</v>
      </c>
      <c r="K28" s="78">
        <f>G28*K14</f>
        <v>25.4104057095374</v>
      </c>
      <c r="L28" s="78"/>
      <c r="M28" s="78"/>
      <c r="N28" s="78"/>
      <c r="O28" s="78"/>
      <c r="P28" s="78">
        <f t="shared" ref="P28:S30" si="7">T28+X28</f>
        <v>29.107560569365901</v>
      </c>
      <c r="Q28" s="78">
        <f t="shared" si="7"/>
        <v>37.221873155830849</v>
      </c>
      <c r="R28" s="78">
        <f t="shared" si="7"/>
        <v>26.819032269840214</v>
      </c>
      <c r="S28" s="78">
        <f t="shared" si="7"/>
        <v>38.023594290462597</v>
      </c>
      <c r="T28" s="78">
        <f>D28*T14</f>
        <v>7.1922438261298653</v>
      </c>
      <c r="U28" s="78">
        <f>E28*U14</f>
        <v>9.0033049460298518</v>
      </c>
      <c r="V28" s="78">
        <f>F28*V14</f>
        <v>7.1521319158024115</v>
      </c>
      <c r="W28" s="78">
        <f>G28*W14</f>
        <v>10.139174406426266</v>
      </c>
      <c r="X28" s="78">
        <f>D28*X14</f>
        <v>21.915316743236037</v>
      </c>
      <c r="Y28" s="78">
        <f>E28*Y14</f>
        <v>28.218568209800999</v>
      </c>
      <c r="Z28" s="78">
        <f>F28*Z14</f>
        <v>19.666900354037804</v>
      </c>
      <c r="AA28" s="78">
        <f>G28*AA14</f>
        <v>27.88441988403633</v>
      </c>
      <c r="AC28" s="144">
        <f t="shared" si="3"/>
        <v>1.2673185209166604E-4</v>
      </c>
      <c r="AD28" s="144">
        <f t="shared" si="3"/>
        <v>-2.5084643368700199E-5</v>
      </c>
      <c r="AE28" s="144">
        <f t="shared" si="3"/>
        <v>0</v>
      </c>
      <c r="AF28" s="144">
        <f t="shared" si="3"/>
        <v>0</v>
      </c>
    </row>
    <row r="29" spans="1:32" s="8" customFormat="1" ht="12.75">
      <c r="A29" s="143" t="s">
        <v>113</v>
      </c>
      <c r="B29" s="85" t="s">
        <v>114</v>
      </c>
      <c r="C29" s="77" t="s">
        <v>33</v>
      </c>
      <c r="D29" s="78">
        <v>32.908999999999999</v>
      </c>
      <c r="E29" s="78">
        <v>29.532</v>
      </c>
      <c r="F29" s="78">
        <v>35.700000000000003</v>
      </c>
      <c r="G29" s="78">
        <v>33.832999999999998</v>
      </c>
      <c r="H29" s="78">
        <f>D29*H14</f>
        <v>14.685408161559565</v>
      </c>
      <c r="I29" s="78">
        <f>E29*I14</f>
        <v>13.231572672781473</v>
      </c>
      <c r="J29" s="78">
        <f>F29*J14</f>
        <v>15.328947829078817</v>
      </c>
      <c r="K29" s="78">
        <f>G29*K14</f>
        <v>13.55283060142477</v>
      </c>
      <c r="L29" s="78"/>
      <c r="M29" s="78"/>
      <c r="N29" s="78"/>
      <c r="O29" s="78"/>
      <c r="P29" s="78">
        <f t="shared" si="7"/>
        <v>18.223512494811324</v>
      </c>
      <c r="Q29" s="78">
        <f t="shared" si="7"/>
        <v>16.300438312444342</v>
      </c>
      <c r="R29" s="78">
        <f t="shared" si="7"/>
        <v>20.371052170921185</v>
      </c>
      <c r="S29" s="78">
        <f t="shared" si="7"/>
        <v>20.280169398575229</v>
      </c>
      <c r="T29" s="78">
        <f>D29*T14</f>
        <v>4.5028831914258376</v>
      </c>
      <c r="U29" s="78">
        <f>E29*U14</f>
        <v>3.9427842942368105</v>
      </c>
      <c r="V29" s="78">
        <f>F29*V14</f>
        <v>5.4325767956201299</v>
      </c>
      <c r="W29" s="78">
        <f>G29*W14</f>
        <v>5.4078047686196653</v>
      </c>
      <c r="X29" s="78">
        <f>D29*X14</f>
        <v>13.720629303385486</v>
      </c>
      <c r="Y29" s="78">
        <f>E29*Y14</f>
        <v>12.35765401820753</v>
      </c>
      <c r="Z29" s="78">
        <f>F29*Z14</f>
        <v>14.938475375301056</v>
      </c>
      <c r="AA29" s="78">
        <f>G29*AA14</f>
        <v>14.872364629955563</v>
      </c>
      <c r="AC29" s="144">
        <f t="shared" si="3"/>
        <v>7.9343629110439906E-5</v>
      </c>
      <c r="AD29" s="144">
        <f t="shared" si="3"/>
        <v>-1.0985225813442412E-5</v>
      </c>
      <c r="AE29" s="144">
        <f t="shared" si="3"/>
        <v>0</v>
      </c>
      <c r="AF29" s="144">
        <f t="shared" si="3"/>
        <v>0</v>
      </c>
    </row>
    <row r="30" spans="1:32" s="8" customFormat="1" ht="12.75">
      <c r="A30" s="143" t="s">
        <v>115</v>
      </c>
      <c r="B30" s="85" t="s">
        <v>116</v>
      </c>
      <c r="C30" s="77" t="s">
        <v>33</v>
      </c>
      <c r="D30" s="78">
        <v>29.827000000000002</v>
      </c>
      <c r="E30" s="78">
        <v>132.423</v>
      </c>
      <c r="F30" s="78">
        <f>71.8-3.2</f>
        <v>68.599999999999994</v>
      </c>
      <c r="G30" s="78">
        <v>51.100999999999999</v>
      </c>
      <c r="H30" s="78">
        <f>D30*H14</f>
        <v>13.310087490803038</v>
      </c>
      <c r="I30" s="78">
        <f>E30*I14</f>
        <v>59.331049304068159</v>
      </c>
      <c r="J30" s="78">
        <f>F30*J14</f>
        <v>29.455625240190663</v>
      </c>
      <c r="K30" s="78">
        <f>G30*K14-6.6</f>
        <v>13.870049849655876</v>
      </c>
      <c r="L30" s="78"/>
      <c r="M30" s="78"/>
      <c r="N30" s="78"/>
      <c r="O30" s="78"/>
      <c r="P30" s="78">
        <f t="shared" si="7"/>
        <v>16.516840596272672</v>
      </c>
      <c r="Q30" s="78">
        <f t="shared" si="7"/>
        <v>73.091999954246816</v>
      </c>
      <c r="R30" s="78">
        <f t="shared" si="7"/>
        <v>39.144374759809331</v>
      </c>
      <c r="S30" s="78">
        <f t="shared" si="7"/>
        <v>37.230950150344128</v>
      </c>
      <c r="T30" s="78">
        <f>D30*T14</f>
        <v>4.0811783083855016</v>
      </c>
      <c r="U30" s="78">
        <f>E30*U14</f>
        <v>17.679646640786984</v>
      </c>
      <c r="V30" s="78">
        <f>F30*V14</f>
        <v>10.439069136681816</v>
      </c>
      <c r="W30" s="78">
        <f>G30*W14+1.76</f>
        <v>9.927890269300196</v>
      </c>
      <c r="X30" s="78">
        <f>D30*X14</f>
        <v>12.435662287887173</v>
      </c>
      <c r="Y30" s="78">
        <f>E30*Y14</f>
        <v>55.412353313459832</v>
      </c>
      <c r="Z30" s="78">
        <f>F30*Z14</f>
        <v>28.705305623127515</v>
      </c>
      <c r="AA30" s="78">
        <f>G30*AA14+4.84</f>
        <v>27.303059881043929</v>
      </c>
      <c r="AC30" s="144">
        <f t="shared" si="3"/>
        <v>7.1912924290984392E-5</v>
      </c>
      <c r="AD30" s="144">
        <f t="shared" si="3"/>
        <v>-4.9258314973599227E-5</v>
      </c>
      <c r="AE30" s="144">
        <f t="shared" si="3"/>
        <v>0</v>
      </c>
      <c r="AF30" s="144">
        <f t="shared" si="3"/>
        <v>0</v>
      </c>
    </row>
    <row r="31" spans="1:32" s="8" customFormat="1" ht="25.5">
      <c r="A31" s="143" t="s">
        <v>117</v>
      </c>
      <c r="B31" s="85" t="s">
        <v>118</v>
      </c>
      <c r="C31" s="77" t="s">
        <v>33</v>
      </c>
      <c r="D31" s="78">
        <f>D32+D33+D34</f>
        <v>201.40199999999999</v>
      </c>
      <c r="E31" s="78">
        <f>E32+E33+E34</f>
        <v>304.077</v>
      </c>
      <c r="F31" s="78">
        <f>F32+F33+F34</f>
        <v>190.3</v>
      </c>
      <c r="G31" s="78">
        <f>G32+G33+G34</f>
        <v>255.70099999999996</v>
      </c>
      <c r="H31" s="78">
        <f t="shared" ref="H31:AA31" si="8">H32+H33+H34</f>
        <v>89.874216006393993</v>
      </c>
      <c r="I31" s="78">
        <f t="shared" si="8"/>
        <v>136.23922943320372</v>
      </c>
      <c r="J31" s="78">
        <f t="shared" si="8"/>
        <v>81.711450192540582</v>
      </c>
      <c r="K31" s="78">
        <f t="shared" si="8"/>
        <v>102.4287629715046</v>
      </c>
      <c r="L31" s="78">
        <f t="shared" si="8"/>
        <v>0</v>
      </c>
      <c r="M31" s="78">
        <f t="shared" si="8"/>
        <v>0</v>
      </c>
      <c r="N31" s="78">
        <f t="shared" si="8"/>
        <v>0</v>
      </c>
      <c r="O31" s="78">
        <f t="shared" si="8"/>
        <v>0</v>
      </c>
      <c r="P31" s="78">
        <f t="shared" si="8"/>
        <v>111.52729841319973</v>
      </c>
      <c r="Q31" s="78">
        <f>Q32+Q33+Q34</f>
        <v>167.83788367645732</v>
      </c>
      <c r="R31" s="78">
        <f>R32+R33+R34</f>
        <v>108.58854980745943</v>
      </c>
      <c r="S31" s="78">
        <f t="shared" si="8"/>
        <v>153.27223702849537</v>
      </c>
      <c r="T31" s="78">
        <f t="shared" si="8"/>
        <v>27.557497356940242</v>
      </c>
      <c r="U31" s="78">
        <f>U32+U33+U34</f>
        <v>40.596980219377173</v>
      </c>
      <c r="V31" s="78">
        <f>V32+V33+V34</f>
        <v>28.958525608025511</v>
      </c>
      <c r="W31" s="78">
        <f t="shared" si="8"/>
        <v>40.87077962760668</v>
      </c>
      <c r="X31" s="78">
        <f t="shared" si="8"/>
        <v>83.969801056259485</v>
      </c>
      <c r="Y31" s="78">
        <f>Y32+Y33+Y34</f>
        <v>127.24090345708015</v>
      </c>
      <c r="Z31" s="78">
        <f>Z32+Z33+Z34</f>
        <v>79.630024199433919</v>
      </c>
      <c r="AA31" s="78">
        <f t="shared" si="8"/>
        <v>112.4014574008887</v>
      </c>
      <c r="AC31" s="144">
        <f t="shared" si="3"/>
        <v>4.8558040626289767E-4</v>
      </c>
      <c r="AD31" s="144">
        <f t="shared" si="3"/>
        <v>-1.1310966104360887E-4</v>
      </c>
      <c r="AE31" s="144">
        <f t="shared" si="3"/>
        <v>0</v>
      </c>
      <c r="AF31" s="144">
        <f t="shared" si="3"/>
        <v>0</v>
      </c>
    </row>
    <row r="32" spans="1:32" s="8" customFormat="1" ht="12.75">
      <c r="A32" s="143" t="s">
        <v>119</v>
      </c>
      <c r="B32" s="85" t="s">
        <v>120</v>
      </c>
      <c r="C32" s="77" t="s">
        <v>33</v>
      </c>
      <c r="D32" s="78">
        <v>162.82499999999999</v>
      </c>
      <c r="E32" s="78">
        <v>217.52799999999999</v>
      </c>
      <c r="F32" s="78">
        <v>152.9</v>
      </c>
      <c r="G32" s="78">
        <v>206.55799999999999</v>
      </c>
      <c r="H32" s="78">
        <f>D32*H14</f>
        <v>72.659502990243894</v>
      </c>
      <c r="I32" s="78">
        <f>E32*I14</f>
        <v>97.46165313439009</v>
      </c>
      <c r="J32" s="78">
        <f>F32*J14</f>
        <v>65.652552466838969</v>
      </c>
      <c r="K32" s="78">
        <f>G32*K14</f>
        <v>82.743049193659971</v>
      </c>
      <c r="L32" s="78"/>
      <c r="M32" s="78"/>
      <c r="N32" s="78"/>
      <c r="O32" s="78"/>
      <c r="P32" s="78">
        <f t="shared" ref="P32:S34" si="9">T32+X32</f>
        <v>90.165104438532126</v>
      </c>
      <c r="Q32" s="78">
        <f t="shared" si="9"/>
        <v>120.06642778103048</v>
      </c>
      <c r="R32" s="78">
        <f t="shared" si="9"/>
        <v>87.247447533161051</v>
      </c>
      <c r="S32" s="78">
        <f t="shared" si="9"/>
        <v>123.81495080634002</v>
      </c>
      <c r="T32" s="78">
        <f>D32*T14</f>
        <v>22.279071246282534</v>
      </c>
      <c r="U32" s="78">
        <f>E32*U14</f>
        <v>29.041920017497795</v>
      </c>
      <c r="V32" s="78">
        <f>F32*V14</f>
        <v>23.267254679280612</v>
      </c>
      <c r="W32" s="78">
        <f>G32*W14</f>
        <v>33.015852493025768</v>
      </c>
      <c r="X32" s="78">
        <f>D32*X14</f>
        <v>67.886033192249585</v>
      </c>
      <c r="Y32" s="78">
        <f>E32*Y14</f>
        <v>91.024507763532696</v>
      </c>
      <c r="Z32" s="78">
        <f>F32*Z14</f>
        <v>63.980192853880432</v>
      </c>
      <c r="AA32" s="78">
        <f>G32*AA14</f>
        <v>90.799098313314261</v>
      </c>
      <c r="AC32" s="144">
        <f t="shared" si="3"/>
        <v>3.9257122396918476E-4</v>
      </c>
      <c r="AD32" s="144">
        <f t="shared" si="3"/>
        <v>-8.0915420582527986E-5</v>
      </c>
      <c r="AE32" s="144">
        <f t="shared" si="3"/>
        <v>0</v>
      </c>
      <c r="AF32" s="144">
        <f t="shared" si="3"/>
        <v>0</v>
      </c>
    </row>
    <row r="33" spans="1:32" s="8" customFormat="1" ht="33.75" customHeight="1">
      <c r="A33" s="143" t="s">
        <v>121</v>
      </c>
      <c r="B33" s="86" t="s">
        <v>112</v>
      </c>
      <c r="C33" s="77" t="s">
        <v>33</v>
      </c>
      <c r="D33" s="78">
        <v>35.820999999999998</v>
      </c>
      <c r="E33" s="78">
        <v>47.856000000000002</v>
      </c>
      <c r="F33" s="78">
        <v>34</v>
      </c>
      <c r="G33" s="78">
        <v>45.442999999999998</v>
      </c>
      <c r="H33" s="78">
        <f>D33*H14</f>
        <v>15.984867536395065</v>
      </c>
      <c r="I33" s="78">
        <f>E33*I14</f>
        <v>21.441492002865711</v>
      </c>
      <c r="J33" s="78">
        <f>F33*J14</f>
        <v>14.598997932456015</v>
      </c>
      <c r="K33" s="78">
        <f>G33*K14</f>
        <v>18.203566961858122</v>
      </c>
      <c r="L33" s="78"/>
      <c r="M33" s="78"/>
      <c r="N33" s="78"/>
      <c r="O33" s="78"/>
      <c r="P33" s="78">
        <f t="shared" si="9"/>
        <v>19.836046099141161</v>
      </c>
      <c r="Q33" s="78">
        <f t="shared" si="9"/>
        <v>26.414525798467302</v>
      </c>
      <c r="R33" s="78">
        <f t="shared" si="9"/>
        <v>19.401002067543985</v>
      </c>
      <c r="S33" s="78">
        <f t="shared" si="9"/>
        <v>27.239433038141875</v>
      </c>
      <c r="T33" s="78">
        <f>D33*T14</f>
        <v>4.9013272600220281</v>
      </c>
      <c r="U33" s="78">
        <f>E33*U14</f>
        <v>6.3892010424284438</v>
      </c>
      <c r="V33" s="78">
        <f>F33*V14</f>
        <v>5.1738826624953616</v>
      </c>
      <c r="W33" s="78">
        <f>G33*W14</f>
        <v>7.2635259096262068</v>
      </c>
      <c r="X33" s="78">
        <f>D33*X14</f>
        <v>14.934718839119132</v>
      </c>
      <c r="Y33" s="78">
        <f>E33*Y14</f>
        <v>20.025324756038859</v>
      </c>
      <c r="Z33" s="78">
        <f>F33*Z14</f>
        <v>14.227119405048624</v>
      </c>
      <c r="AA33" s="78">
        <f>G33*AA14</f>
        <v>19.975907128515669</v>
      </c>
      <c r="AC33" s="144">
        <f t="shared" si="3"/>
        <v>8.6364463772525824E-5</v>
      </c>
      <c r="AD33" s="144">
        <f t="shared" si="3"/>
        <v>-1.780133301210185E-5</v>
      </c>
      <c r="AE33" s="144">
        <f t="shared" si="3"/>
        <v>0</v>
      </c>
      <c r="AF33" s="144">
        <f t="shared" si="3"/>
        <v>0</v>
      </c>
    </row>
    <row r="34" spans="1:32" s="8" customFormat="1" ht="12.75">
      <c r="A34" s="143" t="s">
        <v>122</v>
      </c>
      <c r="B34" s="85" t="s">
        <v>123</v>
      </c>
      <c r="C34" s="77" t="s">
        <v>33</v>
      </c>
      <c r="D34" s="78">
        <v>2.7559999999999998</v>
      </c>
      <c r="E34" s="78">
        <v>38.692999999999998</v>
      </c>
      <c r="F34" s="78">
        <v>3.4</v>
      </c>
      <c r="G34" s="78">
        <v>3.7</v>
      </c>
      <c r="H34" s="78">
        <f>D34*H14</f>
        <v>1.2298454797550262</v>
      </c>
      <c r="I34" s="78">
        <f>E34*I14</f>
        <v>17.336084295947902</v>
      </c>
      <c r="J34" s="78">
        <f>F34*J14</f>
        <v>1.4598997932456015</v>
      </c>
      <c r="K34" s="78">
        <f>G34*K14</f>
        <v>1.4821468159865119</v>
      </c>
      <c r="L34" s="78"/>
      <c r="M34" s="78"/>
      <c r="N34" s="78"/>
      <c r="O34" s="78"/>
      <c r="P34" s="78">
        <f t="shared" si="9"/>
        <v>1.5261478755264519</v>
      </c>
      <c r="Q34" s="78">
        <f t="shared" si="9"/>
        <v>21.35693009695953</v>
      </c>
      <c r="R34" s="78">
        <f t="shared" si="9"/>
        <v>1.9401002067543986</v>
      </c>
      <c r="S34" s="78">
        <f t="shared" si="9"/>
        <v>2.2178531840134883</v>
      </c>
      <c r="T34" s="78">
        <f>D34*T14</f>
        <v>0.37709885063568044</v>
      </c>
      <c r="U34" s="78">
        <f>E34*U14</f>
        <v>5.1658591594509309</v>
      </c>
      <c r="V34" s="78">
        <f>F34*V14</f>
        <v>0.51738826624953616</v>
      </c>
      <c r="W34" s="78">
        <f>G34*W14</f>
        <v>0.59140122495471181</v>
      </c>
      <c r="X34" s="78">
        <f>D34*X14</f>
        <v>1.1490490248907714</v>
      </c>
      <c r="Y34" s="78">
        <f>E34*Y14</f>
        <v>16.191070937508599</v>
      </c>
      <c r="Z34" s="78">
        <f>F34*Z14</f>
        <v>1.4227119405048625</v>
      </c>
      <c r="AA34" s="78">
        <f>G34*AA14</f>
        <v>1.6264519590587765</v>
      </c>
      <c r="AC34" s="144">
        <f t="shared" si="3"/>
        <v>6.6447185216311766E-6</v>
      </c>
      <c r="AD34" s="144">
        <f t="shared" si="3"/>
        <v>-1.4392907434768176E-5</v>
      </c>
      <c r="AE34" s="144">
        <f t="shared" si="3"/>
        <v>0</v>
      </c>
      <c r="AF34" s="144">
        <f t="shared" si="3"/>
        <v>0</v>
      </c>
    </row>
    <row r="35" spans="1:32" s="8" customFormat="1" ht="25.5">
      <c r="A35" s="143" t="s">
        <v>52</v>
      </c>
      <c r="B35" s="85" t="s">
        <v>124</v>
      </c>
      <c r="C35" s="77" t="s">
        <v>33</v>
      </c>
      <c r="D35" s="78">
        <f>D36+D37+D38</f>
        <v>0</v>
      </c>
      <c r="E35" s="78">
        <f>E36+E37+E38</f>
        <v>0</v>
      </c>
      <c r="F35" s="78">
        <f>F36+F37+F38</f>
        <v>0</v>
      </c>
      <c r="G35" s="78">
        <f>G36+G37+G38</f>
        <v>0</v>
      </c>
      <c r="H35" s="78">
        <f>H36+H37+H38</f>
        <v>0</v>
      </c>
      <c r="I35" s="78">
        <f t="shared" ref="I35:AA35" si="10">I36+I37+I38</f>
        <v>0</v>
      </c>
      <c r="J35" s="78">
        <f t="shared" si="10"/>
        <v>0</v>
      </c>
      <c r="K35" s="78">
        <f t="shared" si="10"/>
        <v>0</v>
      </c>
      <c r="L35" s="78">
        <f t="shared" si="10"/>
        <v>0</v>
      </c>
      <c r="M35" s="78">
        <f t="shared" si="10"/>
        <v>0</v>
      </c>
      <c r="N35" s="78">
        <f t="shared" si="10"/>
        <v>0</v>
      </c>
      <c r="O35" s="78">
        <f t="shared" si="10"/>
        <v>0</v>
      </c>
      <c r="P35" s="78">
        <f t="shared" si="10"/>
        <v>0</v>
      </c>
      <c r="Q35" s="78">
        <f t="shared" si="10"/>
        <v>0</v>
      </c>
      <c r="R35" s="78">
        <f t="shared" si="10"/>
        <v>0</v>
      </c>
      <c r="S35" s="78">
        <f t="shared" si="10"/>
        <v>0</v>
      </c>
      <c r="T35" s="78">
        <f t="shared" si="10"/>
        <v>0</v>
      </c>
      <c r="U35" s="78">
        <f t="shared" si="10"/>
        <v>0</v>
      </c>
      <c r="V35" s="78">
        <f t="shared" si="10"/>
        <v>0</v>
      </c>
      <c r="W35" s="78">
        <f t="shared" si="10"/>
        <v>0</v>
      </c>
      <c r="X35" s="78">
        <f t="shared" si="10"/>
        <v>0</v>
      </c>
      <c r="Y35" s="78">
        <f t="shared" si="10"/>
        <v>0</v>
      </c>
      <c r="Z35" s="78">
        <f t="shared" si="10"/>
        <v>0</v>
      </c>
      <c r="AA35" s="78">
        <f t="shared" si="10"/>
        <v>0</v>
      </c>
      <c r="AC35" s="144">
        <f t="shared" si="3"/>
        <v>0</v>
      </c>
      <c r="AD35" s="144">
        <f t="shared" si="3"/>
        <v>0</v>
      </c>
      <c r="AE35" s="144">
        <f t="shared" si="3"/>
        <v>0</v>
      </c>
      <c r="AF35" s="144">
        <f t="shared" si="3"/>
        <v>0</v>
      </c>
    </row>
    <row r="36" spans="1:32" s="8" customFormat="1" ht="12.75">
      <c r="A36" s="143" t="s">
        <v>125</v>
      </c>
      <c r="B36" s="85" t="s">
        <v>120</v>
      </c>
      <c r="C36" s="77" t="s">
        <v>33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C36" s="144">
        <f t="shared" si="3"/>
        <v>0</v>
      </c>
      <c r="AD36" s="144">
        <f t="shared" si="3"/>
        <v>0</v>
      </c>
      <c r="AE36" s="144">
        <f t="shared" si="3"/>
        <v>0</v>
      </c>
      <c r="AF36" s="144">
        <f t="shared" si="3"/>
        <v>0</v>
      </c>
    </row>
    <row r="37" spans="1:32" s="8" customFormat="1" ht="33.75" customHeight="1">
      <c r="A37" s="143" t="s">
        <v>126</v>
      </c>
      <c r="B37" s="86" t="s">
        <v>112</v>
      </c>
      <c r="C37" s="77" t="s">
        <v>33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C37" s="144">
        <f t="shared" si="3"/>
        <v>0</v>
      </c>
      <c r="AD37" s="144">
        <f t="shared" si="3"/>
        <v>0</v>
      </c>
      <c r="AE37" s="144">
        <f t="shared" si="3"/>
        <v>0</v>
      </c>
      <c r="AF37" s="144">
        <f t="shared" si="3"/>
        <v>0</v>
      </c>
    </row>
    <row r="38" spans="1:32" s="8" customFormat="1" ht="12.75">
      <c r="A38" s="143" t="s">
        <v>127</v>
      </c>
      <c r="B38" s="85" t="s">
        <v>123</v>
      </c>
      <c r="C38" s="77" t="s">
        <v>33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C38" s="144">
        <f t="shared" si="3"/>
        <v>0</v>
      </c>
      <c r="AD38" s="144">
        <f t="shared" si="3"/>
        <v>0</v>
      </c>
      <c r="AE38" s="144">
        <f t="shared" si="3"/>
        <v>0</v>
      </c>
      <c r="AF38" s="144">
        <f t="shared" si="3"/>
        <v>0</v>
      </c>
    </row>
    <row r="39" spans="1:32" s="8" customFormat="1" ht="12.75">
      <c r="A39" s="143" t="s">
        <v>53</v>
      </c>
      <c r="B39" s="85" t="s">
        <v>128</v>
      </c>
      <c r="C39" s="77" t="s">
        <v>33</v>
      </c>
      <c r="D39" s="78">
        <f>D40+D41+D42</f>
        <v>0</v>
      </c>
      <c r="E39" s="78">
        <f>E40+E41+E42</f>
        <v>0</v>
      </c>
      <c r="F39" s="78">
        <f>F40+F41+F42</f>
        <v>0</v>
      </c>
      <c r="G39" s="78">
        <f>G40+G41+G42</f>
        <v>0</v>
      </c>
      <c r="H39" s="78">
        <f>H40+H41+H42</f>
        <v>0</v>
      </c>
      <c r="I39" s="78">
        <f t="shared" ref="I39:AA39" si="11">I40+I41+I42</f>
        <v>0</v>
      </c>
      <c r="J39" s="78">
        <f t="shared" si="11"/>
        <v>0</v>
      </c>
      <c r="K39" s="78">
        <f t="shared" si="11"/>
        <v>0</v>
      </c>
      <c r="L39" s="78">
        <f t="shared" si="11"/>
        <v>0</v>
      </c>
      <c r="M39" s="78">
        <f t="shared" si="11"/>
        <v>0</v>
      </c>
      <c r="N39" s="78">
        <f t="shared" si="11"/>
        <v>0</v>
      </c>
      <c r="O39" s="78">
        <f t="shared" si="11"/>
        <v>0</v>
      </c>
      <c r="P39" s="78">
        <f t="shared" si="11"/>
        <v>0</v>
      </c>
      <c r="Q39" s="78">
        <f t="shared" si="11"/>
        <v>0</v>
      </c>
      <c r="R39" s="78">
        <f t="shared" si="11"/>
        <v>0</v>
      </c>
      <c r="S39" s="78">
        <f t="shared" si="11"/>
        <v>0</v>
      </c>
      <c r="T39" s="78">
        <f t="shared" si="11"/>
        <v>0</v>
      </c>
      <c r="U39" s="78">
        <f t="shared" si="11"/>
        <v>0</v>
      </c>
      <c r="V39" s="78">
        <f t="shared" si="11"/>
        <v>0</v>
      </c>
      <c r="W39" s="78">
        <f t="shared" si="11"/>
        <v>0</v>
      </c>
      <c r="X39" s="78">
        <f t="shared" si="11"/>
        <v>0</v>
      </c>
      <c r="Y39" s="78">
        <f t="shared" si="11"/>
        <v>0</v>
      </c>
      <c r="Z39" s="78">
        <f t="shared" si="11"/>
        <v>0</v>
      </c>
      <c r="AA39" s="78">
        <f t="shared" si="11"/>
        <v>0</v>
      </c>
      <c r="AC39" s="144">
        <f t="shared" si="3"/>
        <v>0</v>
      </c>
      <c r="AD39" s="144">
        <f t="shared" si="3"/>
        <v>0</v>
      </c>
      <c r="AE39" s="144">
        <f t="shared" si="3"/>
        <v>0</v>
      </c>
      <c r="AF39" s="144">
        <f t="shared" si="3"/>
        <v>0</v>
      </c>
    </row>
    <row r="40" spans="1:32" s="8" customFormat="1" ht="12.75">
      <c r="A40" s="143" t="s">
        <v>129</v>
      </c>
      <c r="B40" s="85" t="s">
        <v>120</v>
      </c>
      <c r="C40" s="77" t="s">
        <v>33</v>
      </c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C40" s="144">
        <f t="shared" si="3"/>
        <v>0</v>
      </c>
      <c r="AD40" s="144">
        <f t="shared" si="3"/>
        <v>0</v>
      </c>
      <c r="AE40" s="144">
        <f t="shared" si="3"/>
        <v>0</v>
      </c>
      <c r="AF40" s="144">
        <f t="shared" si="3"/>
        <v>0</v>
      </c>
    </row>
    <row r="41" spans="1:32" s="8" customFormat="1" ht="34.5" customHeight="1">
      <c r="A41" s="143" t="s">
        <v>130</v>
      </c>
      <c r="B41" s="86" t="s">
        <v>112</v>
      </c>
      <c r="C41" s="77" t="s">
        <v>33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C41" s="144">
        <f t="shared" si="3"/>
        <v>0</v>
      </c>
      <c r="AD41" s="144">
        <f t="shared" si="3"/>
        <v>0</v>
      </c>
      <c r="AE41" s="144">
        <f t="shared" si="3"/>
        <v>0</v>
      </c>
      <c r="AF41" s="144">
        <f t="shared" si="3"/>
        <v>0</v>
      </c>
    </row>
    <row r="42" spans="1:32" s="8" customFormat="1" ht="12.75">
      <c r="A42" s="143" t="s">
        <v>131</v>
      </c>
      <c r="B42" s="85" t="s">
        <v>123</v>
      </c>
      <c r="C42" s="77" t="s">
        <v>33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C42" s="144">
        <f t="shared" si="3"/>
        <v>0</v>
      </c>
      <c r="AD42" s="144">
        <f t="shared" si="3"/>
        <v>0</v>
      </c>
      <c r="AE42" s="144">
        <f t="shared" si="3"/>
        <v>0</v>
      </c>
      <c r="AF42" s="144">
        <f t="shared" si="3"/>
        <v>0</v>
      </c>
    </row>
    <row r="43" spans="1:32" s="8" customFormat="1" ht="12.75">
      <c r="A43" s="143">
        <v>4</v>
      </c>
      <c r="B43" s="85" t="s">
        <v>132</v>
      </c>
      <c r="C43" s="77" t="s">
        <v>33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C43" s="144">
        <f t="shared" si="3"/>
        <v>0</v>
      </c>
      <c r="AD43" s="144">
        <f t="shared" si="3"/>
        <v>0</v>
      </c>
      <c r="AE43" s="144">
        <f t="shared" si="3"/>
        <v>0</v>
      </c>
      <c r="AF43" s="144">
        <f t="shared" si="3"/>
        <v>0</v>
      </c>
    </row>
    <row r="44" spans="1:32" s="8" customFormat="1" ht="12.75">
      <c r="A44" s="143">
        <v>5</v>
      </c>
      <c r="B44" s="85" t="s">
        <v>133</v>
      </c>
      <c r="C44" s="77" t="s">
        <v>33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C44" s="144">
        <f t="shared" si="3"/>
        <v>0</v>
      </c>
      <c r="AD44" s="144">
        <f t="shared" si="3"/>
        <v>0</v>
      </c>
      <c r="AE44" s="144">
        <f t="shared" si="3"/>
        <v>0</v>
      </c>
      <c r="AF44" s="144">
        <f t="shared" si="3"/>
        <v>0</v>
      </c>
    </row>
    <row r="45" spans="1:32" s="8" customFormat="1" ht="12.75">
      <c r="A45" s="143" t="s">
        <v>55</v>
      </c>
      <c r="B45" s="85" t="s">
        <v>134</v>
      </c>
      <c r="C45" s="77" t="s">
        <v>33</v>
      </c>
      <c r="D45" s="78">
        <f>D19+D35+D39+D43+D44</f>
        <v>3571.5400000000004</v>
      </c>
      <c r="E45" s="78">
        <f>E19+E35+E39+E43+E44</f>
        <v>4485.3540000000003</v>
      </c>
      <c r="F45" s="78">
        <f>F19+F35+F39+F43+F44</f>
        <v>4666.67</v>
      </c>
      <c r="G45" s="78">
        <f>G19+G35+G39+G43+G44</f>
        <v>3047.6738924708407</v>
      </c>
      <c r="H45" s="78">
        <f>H19+H35+H39+H43+H44</f>
        <v>1593.774428434059</v>
      </c>
      <c r="I45" s="78">
        <f t="shared" ref="I45:AA45" si="12">I19+I35+I39+I43+I44</f>
        <v>2009.6264192791234</v>
      </c>
      <c r="J45" s="78">
        <f t="shared" si="12"/>
        <v>1649.4771258810345</v>
      </c>
      <c r="K45" s="78">
        <f>K19+K35+K39+K43+K44</f>
        <v>1161.9435129970243</v>
      </c>
      <c r="L45" s="78">
        <f t="shared" si="12"/>
        <v>0</v>
      </c>
      <c r="M45" s="78">
        <f t="shared" si="12"/>
        <v>0</v>
      </c>
      <c r="N45" s="78">
        <f t="shared" si="12"/>
        <v>0</v>
      </c>
      <c r="O45" s="78">
        <f t="shared" si="12"/>
        <v>0</v>
      </c>
      <c r="P45" s="78">
        <f t="shared" si="12"/>
        <v>1977.7649605797333</v>
      </c>
      <c r="Q45" s="78">
        <f t="shared" si="12"/>
        <v>2475.728249169561</v>
      </c>
      <c r="R45" s="78">
        <f t="shared" si="12"/>
        <v>3017.1928741189658</v>
      </c>
      <c r="S45" s="78">
        <f t="shared" si="12"/>
        <v>1885.7303794738157</v>
      </c>
      <c r="T45" s="78">
        <f t="shared" si="12"/>
        <v>488.68781894026063</v>
      </c>
      <c r="U45" s="78">
        <f t="shared" si="12"/>
        <v>598.83459654924332</v>
      </c>
      <c r="V45" s="78">
        <f t="shared" si="12"/>
        <v>744.34472166051978</v>
      </c>
      <c r="W45" s="78">
        <f t="shared" si="12"/>
        <v>502.84025658100575</v>
      </c>
      <c r="X45" s="78">
        <f t="shared" si="12"/>
        <v>1489.0771416394725</v>
      </c>
      <c r="Y45" s="78">
        <f t="shared" si="12"/>
        <v>1876.8936526203174</v>
      </c>
      <c r="Z45" s="78">
        <f t="shared" si="12"/>
        <v>2272.8481524584458</v>
      </c>
      <c r="AA45" s="78">
        <f t="shared" si="12"/>
        <v>1382.8901228928098</v>
      </c>
      <c r="AC45" s="144">
        <f t="shared" si="3"/>
        <v>6.1098620813027082E-4</v>
      </c>
      <c r="AD45" s="144">
        <f t="shared" si="3"/>
        <v>-6.6844868388216128E-4</v>
      </c>
      <c r="AE45" s="144">
        <f t="shared" si="3"/>
        <v>0</v>
      </c>
      <c r="AF45" s="144">
        <f t="shared" si="3"/>
        <v>0</v>
      </c>
    </row>
    <row r="46" spans="1:32" s="8" customFormat="1" ht="25.5">
      <c r="A46" s="143" t="s">
        <v>56</v>
      </c>
      <c r="B46" s="85" t="s">
        <v>135</v>
      </c>
      <c r="C46" s="77" t="s">
        <v>33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</row>
    <row r="47" spans="1:32" s="8" customFormat="1" ht="25.5">
      <c r="A47" s="143" t="s">
        <v>57</v>
      </c>
      <c r="B47" s="85" t="s">
        <v>136</v>
      </c>
      <c r="C47" s="77" t="s">
        <v>33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</row>
    <row r="48" spans="1:32" s="8" customFormat="1" ht="12.75">
      <c r="A48" s="143" t="s">
        <v>137</v>
      </c>
      <c r="B48" s="85" t="s">
        <v>138</v>
      </c>
      <c r="C48" s="77" t="s">
        <v>33</v>
      </c>
      <c r="D48" s="80" t="s">
        <v>139</v>
      </c>
      <c r="E48" s="80" t="s">
        <v>139</v>
      </c>
      <c r="F48" s="78"/>
      <c r="G48" s="78"/>
      <c r="H48" s="80" t="s">
        <v>139</v>
      </c>
      <c r="I48" s="80" t="s">
        <v>139</v>
      </c>
      <c r="J48" s="78"/>
      <c r="K48" s="78"/>
      <c r="L48" s="80" t="s">
        <v>139</v>
      </c>
      <c r="M48" s="80" t="s">
        <v>139</v>
      </c>
      <c r="N48" s="78"/>
      <c r="O48" s="78"/>
      <c r="P48" s="80" t="s">
        <v>139</v>
      </c>
      <c r="Q48" s="80" t="s">
        <v>139</v>
      </c>
      <c r="R48" s="78"/>
      <c r="S48" s="78"/>
      <c r="T48" s="80" t="s">
        <v>139</v>
      </c>
      <c r="U48" s="80" t="s">
        <v>139</v>
      </c>
      <c r="V48" s="78"/>
      <c r="W48" s="78"/>
      <c r="X48" s="80" t="s">
        <v>139</v>
      </c>
      <c r="Y48" s="80" t="s">
        <v>139</v>
      </c>
      <c r="Z48" s="78"/>
      <c r="AA48" s="78"/>
    </row>
    <row r="49" spans="1:27" s="8" customFormat="1" ht="12.75">
      <c r="A49" s="143" t="s">
        <v>140</v>
      </c>
      <c r="B49" s="85" t="s">
        <v>141</v>
      </c>
      <c r="C49" s="77" t="s">
        <v>33</v>
      </c>
      <c r="D49" s="80" t="s">
        <v>139</v>
      </c>
      <c r="E49" s="80" t="s">
        <v>139</v>
      </c>
      <c r="F49" s="78"/>
      <c r="G49" s="78"/>
      <c r="H49" s="80" t="s">
        <v>139</v>
      </c>
      <c r="I49" s="80" t="s">
        <v>139</v>
      </c>
      <c r="J49" s="78"/>
      <c r="K49" s="78"/>
      <c r="L49" s="80" t="s">
        <v>139</v>
      </c>
      <c r="M49" s="80" t="s">
        <v>139</v>
      </c>
      <c r="N49" s="78"/>
      <c r="O49" s="78"/>
      <c r="P49" s="80" t="s">
        <v>139</v>
      </c>
      <c r="Q49" s="80" t="s">
        <v>139</v>
      </c>
      <c r="R49" s="78"/>
      <c r="S49" s="78"/>
      <c r="T49" s="80" t="s">
        <v>139</v>
      </c>
      <c r="U49" s="80" t="s">
        <v>139</v>
      </c>
      <c r="V49" s="78"/>
      <c r="W49" s="78"/>
      <c r="X49" s="80" t="s">
        <v>139</v>
      </c>
      <c r="Y49" s="80" t="s">
        <v>139</v>
      </c>
      <c r="Z49" s="78"/>
      <c r="AA49" s="78"/>
    </row>
    <row r="50" spans="1:27" s="8" customFormat="1" ht="12.75">
      <c r="A50" s="143" t="s">
        <v>142</v>
      </c>
      <c r="B50" s="85" t="s">
        <v>143</v>
      </c>
      <c r="C50" s="77" t="s">
        <v>33</v>
      </c>
      <c r="D50" s="80" t="s">
        <v>139</v>
      </c>
      <c r="E50" s="80" t="s">
        <v>139</v>
      </c>
      <c r="F50" s="78"/>
      <c r="G50" s="78"/>
      <c r="H50" s="80" t="s">
        <v>139</v>
      </c>
      <c r="I50" s="80" t="s">
        <v>139</v>
      </c>
      <c r="J50" s="78"/>
      <c r="K50" s="78"/>
      <c r="L50" s="80" t="s">
        <v>139</v>
      </c>
      <c r="M50" s="80" t="s">
        <v>139</v>
      </c>
      <c r="N50" s="78"/>
      <c r="O50" s="78"/>
      <c r="P50" s="80" t="s">
        <v>139</v>
      </c>
      <c r="Q50" s="80" t="s">
        <v>139</v>
      </c>
      <c r="R50" s="78"/>
      <c r="S50" s="78"/>
      <c r="T50" s="80" t="s">
        <v>139</v>
      </c>
      <c r="U50" s="80" t="s">
        <v>139</v>
      </c>
      <c r="V50" s="78"/>
      <c r="W50" s="78"/>
      <c r="X50" s="80" t="s">
        <v>139</v>
      </c>
      <c r="Y50" s="80" t="s">
        <v>139</v>
      </c>
      <c r="Z50" s="78"/>
      <c r="AA50" s="78"/>
    </row>
    <row r="51" spans="1:27" s="8" customFormat="1" ht="32.25" customHeight="1">
      <c r="A51" s="143" t="s">
        <v>144</v>
      </c>
      <c r="B51" s="86" t="s">
        <v>145</v>
      </c>
      <c r="C51" s="77" t="s">
        <v>33</v>
      </c>
      <c r="D51" s="80" t="s">
        <v>139</v>
      </c>
      <c r="E51" s="80" t="s">
        <v>139</v>
      </c>
      <c r="F51" s="78"/>
      <c r="G51" s="78"/>
      <c r="H51" s="80" t="s">
        <v>139</v>
      </c>
      <c r="I51" s="80" t="s">
        <v>139</v>
      </c>
      <c r="J51" s="78"/>
      <c r="K51" s="78"/>
      <c r="L51" s="80" t="s">
        <v>139</v>
      </c>
      <c r="M51" s="80" t="s">
        <v>139</v>
      </c>
      <c r="N51" s="78"/>
      <c r="O51" s="78"/>
      <c r="P51" s="80" t="s">
        <v>139</v>
      </c>
      <c r="Q51" s="80" t="s">
        <v>139</v>
      </c>
      <c r="R51" s="78"/>
      <c r="S51" s="78"/>
      <c r="T51" s="80" t="s">
        <v>139</v>
      </c>
      <c r="U51" s="80" t="s">
        <v>139</v>
      </c>
      <c r="V51" s="78"/>
      <c r="W51" s="78"/>
      <c r="X51" s="80" t="s">
        <v>139</v>
      </c>
      <c r="Y51" s="80" t="s">
        <v>139</v>
      </c>
      <c r="Z51" s="78"/>
      <c r="AA51" s="78"/>
    </row>
    <row r="52" spans="1:27" s="8" customFormat="1" ht="12.75">
      <c r="A52" s="143" t="s">
        <v>146</v>
      </c>
      <c r="B52" s="85" t="s">
        <v>147</v>
      </c>
      <c r="C52" s="77" t="s">
        <v>33</v>
      </c>
      <c r="D52" s="80" t="s">
        <v>139</v>
      </c>
      <c r="E52" s="80" t="s">
        <v>139</v>
      </c>
      <c r="F52" s="78"/>
      <c r="G52" s="78"/>
      <c r="H52" s="80" t="s">
        <v>139</v>
      </c>
      <c r="I52" s="80" t="s">
        <v>139</v>
      </c>
      <c r="J52" s="78"/>
      <c r="K52" s="78"/>
      <c r="L52" s="80" t="s">
        <v>139</v>
      </c>
      <c r="M52" s="80" t="s">
        <v>139</v>
      </c>
      <c r="N52" s="78"/>
      <c r="O52" s="78"/>
      <c r="P52" s="80" t="s">
        <v>139</v>
      </c>
      <c r="Q52" s="80" t="s">
        <v>139</v>
      </c>
      <c r="R52" s="78"/>
      <c r="S52" s="78"/>
      <c r="T52" s="80" t="s">
        <v>139</v>
      </c>
      <c r="U52" s="80" t="s">
        <v>139</v>
      </c>
      <c r="V52" s="78"/>
      <c r="W52" s="78"/>
      <c r="X52" s="80" t="s">
        <v>139</v>
      </c>
      <c r="Y52" s="80" t="s">
        <v>139</v>
      </c>
      <c r="Z52" s="78"/>
      <c r="AA52" s="78"/>
    </row>
    <row r="53" spans="1:27" s="8" customFormat="1" ht="38.25">
      <c r="A53" s="143" t="s">
        <v>58</v>
      </c>
      <c r="B53" s="85" t="s">
        <v>148</v>
      </c>
      <c r="C53" s="77" t="s">
        <v>33</v>
      </c>
      <c r="D53" s="78">
        <f>D45+D46+D47</f>
        <v>3571.5400000000004</v>
      </c>
      <c r="E53" s="78">
        <f>E45+E46+E47</f>
        <v>4485.3540000000003</v>
      </c>
      <c r="F53" s="78">
        <f>F45+F46+F47</f>
        <v>4666.67</v>
      </c>
      <c r="G53" s="78">
        <f>G45+G46+G47</f>
        <v>3047.6738924708407</v>
      </c>
      <c r="H53" s="78">
        <f>H45+H46+H47</f>
        <v>1593.774428434059</v>
      </c>
      <c r="I53" s="78">
        <f t="shared" ref="I53:AA53" si="13">I45+I46+I47</f>
        <v>2009.6264192791234</v>
      </c>
      <c r="J53" s="78">
        <f t="shared" si="13"/>
        <v>1649.4771258810345</v>
      </c>
      <c r="K53" s="78">
        <f>K45+K46+K47</f>
        <v>1161.9435129970243</v>
      </c>
      <c r="L53" s="78">
        <f t="shared" si="13"/>
        <v>0</v>
      </c>
      <c r="M53" s="78">
        <f t="shared" si="13"/>
        <v>0</v>
      </c>
      <c r="N53" s="78">
        <f t="shared" si="13"/>
        <v>0</v>
      </c>
      <c r="O53" s="78">
        <f t="shared" si="13"/>
        <v>0</v>
      </c>
      <c r="P53" s="78">
        <f t="shared" si="13"/>
        <v>1977.7649605797333</v>
      </c>
      <c r="Q53" s="78">
        <f t="shared" si="13"/>
        <v>2475.728249169561</v>
      </c>
      <c r="R53" s="78">
        <f t="shared" si="13"/>
        <v>3017.1928741189658</v>
      </c>
      <c r="S53" s="78">
        <f t="shared" si="13"/>
        <v>1885.7303794738157</v>
      </c>
      <c r="T53" s="78">
        <f t="shared" si="13"/>
        <v>488.68781894026063</v>
      </c>
      <c r="U53" s="78">
        <f t="shared" si="13"/>
        <v>598.83459654924332</v>
      </c>
      <c r="V53" s="78">
        <f t="shared" si="13"/>
        <v>744.34472166051978</v>
      </c>
      <c r="W53" s="78">
        <f t="shared" si="13"/>
        <v>502.84025658100575</v>
      </c>
      <c r="X53" s="78">
        <f t="shared" si="13"/>
        <v>1489.0771416394725</v>
      </c>
      <c r="Y53" s="78">
        <f t="shared" si="13"/>
        <v>1876.8936526203174</v>
      </c>
      <c r="Z53" s="78">
        <f t="shared" si="13"/>
        <v>2272.8481524584458</v>
      </c>
      <c r="AA53" s="78">
        <f t="shared" si="13"/>
        <v>1382.8901228928098</v>
      </c>
    </row>
    <row r="54" spans="1:27" s="8" customFormat="1" ht="25.5">
      <c r="A54" s="143" t="s">
        <v>59</v>
      </c>
      <c r="B54" s="85" t="s">
        <v>149</v>
      </c>
      <c r="C54" s="77" t="s">
        <v>150</v>
      </c>
      <c r="D54" s="73">
        <f t="shared" ref="D54:I54" si="14">D53/D57*1000</f>
        <v>1435.1643679782114</v>
      </c>
      <c r="E54" s="73">
        <f t="shared" si="14"/>
        <v>1668.4486846520044</v>
      </c>
      <c r="F54" s="73">
        <f t="shared" si="14"/>
        <v>1341.3798822480092</v>
      </c>
      <c r="G54" s="73">
        <f t="shared" si="14"/>
        <v>1225.7888410997084</v>
      </c>
      <c r="H54" s="73">
        <f t="shared" si="14"/>
        <v>1435.164367978211</v>
      </c>
      <c r="I54" s="73">
        <f t="shared" si="14"/>
        <v>1668.4486846520044</v>
      </c>
      <c r="J54" s="73">
        <v>1104.1600000000001</v>
      </c>
      <c r="K54" s="73">
        <f>K53/K57*1000+0.01</f>
        <v>1166.6656351072224</v>
      </c>
      <c r="L54" s="73">
        <v>0</v>
      </c>
      <c r="M54" s="73">
        <v>0</v>
      </c>
      <c r="N54" s="73">
        <v>0</v>
      </c>
      <c r="O54" s="73">
        <v>0</v>
      </c>
      <c r="P54" s="73">
        <f t="shared" ref="P54:U54" si="15">P53/P57*1000</f>
        <v>1435.1639246164459</v>
      </c>
      <c r="Q54" s="73">
        <f t="shared" si="15"/>
        <v>1668.4491351346574</v>
      </c>
      <c r="R54" s="73">
        <f t="shared" si="15"/>
        <v>1519.856292401741</v>
      </c>
      <c r="S54" s="73">
        <f t="shared" si="15"/>
        <v>1265.3063770721456</v>
      </c>
      <c r="T54" s="73">
        <f t="shared" si="15"/>
        <v>1435.1643679782112</v>
      </c>
      <c r="U54" s="73">
        <f t="shared" si="15"/>
        <v>1668.4486846520042</v>
      </c>
      <c r="V54" s="73">
        <v>1388.12</v>
      </c>
      <c r="W54" s="73">
        <f>W53/W57*1000</f>
        <v>1265.3093357683115</v>
      </c>
      <c r="X54" s="73">
        <f>X53/X57*1000</f>
        <v>1435.1720783756821</v>
      </c>
      <c r="Y54" s="73">
        <f>Y53/Y57*1000</f>
        <v>1668.4477957109641</v>
      </c>
      <c r="Z54" s="73">
        <v>1561.26</v>
      </c>
      <c r="AA54" s="73">
        <f>AA53/AA57*1000</f>
        <v>1265.3053012478474</v>
      </c>
    </row>
    <row r="55" spans="1:27" s="8" customFormat="1" ht="12.75">
      <c r="A55" s="143" t="s">
        <v>151</v>
      </c>
      <c r="B55" s="85" t="s">
        <v>152</v>
      </c>
      <c r="C55" s="77" t="s">
        <v>150</v>
      </c>
      <c r="D55" s="73">
        <f>D21/D57*1000</f>
        <v>1106.9198539094177</v>
      </c>
      <c r="E55" s="73">
        <f>E21/E57*1000</f>
        <v>1274.6105586425515</v>
      </c>
      <c r="F55" s="73">
        <f>F21/F57*1000</f>
        <v>1111.9839655395922</v>
      </c>
      <c r="G55" s="73">
        <f>G21/G57*1000</f>
        <v>854.2607951490894</v>
      </c>
      <c r="H55" s="73">
        <f>H21/H57*1000</f>
        <v>1106.919853909418</v>
      </c>
      <c r="I55" s="73">
        <f t="shared" ref="I55:Z55" si="16">I21/I57*1000</f>
        <v>1274.6105586425513</v>
      </c>
      <c r="J55" s="73">
        <f>J21/J57*1000</f>
        <v>874.80185082044454</v>
      </c>
      <c r="K55" s="73">
        <f>K21/K57*1000</f>
        <v>801.75435466248177</v>
      </c>
      <c r="L55" s="73">
        <v>0</v>
      </c>
      <c r="M55" s="73">
        <v>0</v>
      </c>
      <c r="N55" s="73">
        <v>0</v>
      </c>
      <c r="O55" s="73">
        <v>0</v>
      </c>
      <c r="P55" s="73">
        <f t="shared" si="16"/>
        <v>1106.920114040845</v>
      </c>
      <c r="Q55" s="73">
        <f t="shared" si="16"/>
        <v>1274.610743708804</v>
      </c>
      <c r="R55" s="73">
        <f t="shared" si="16"/>
        <v>1290.4603756933241</v>
      </c>
      <c r="S55" s="73">
        <f>S21/S57*1000</f>
        <v>889.34979659740941</v>
      </c>
      <c r="T55" s="73">
        <f t="shared" si="16"/>
        <v>1106.9198539094177</v>
      </c>
      <c r="U55" s="73">
        <f t="shared" si="16"/>
        <v>1274.6105586425515</v>
      </c>
      <c r="V55" s="73">
        <f t="shared" si="16"/>
        <v>1176.5905884086278</v>
      </c>
      <c r="W55" s="73">
        <f>W21/W57*1000</f>
        <v>889.35255842276774</v>
      </c>
      <c r="X55" s="73">
        <f t="shared" si="16"/>
        <v>1106.926600507205</v>
      </c>
      <c r="Y55" s="73">
        <f t="shared" si="16"/>
        <v>1274.6096697015114</v>
      </c>
      <c r="Z55" s="73">
        <f t="shared" si="16"/>
        <v>1331.8706500743249</v>
      </c>
      <c r="AA55" s="73">
        <f>AA21/AA57*1000</f>
        <v>889.34879235815663</v>
      </c>
    </row>
    <row r="56" spans="1:27" s="8" customFormat="1" ht="25.5">
      <c r="A56" s="143" t="s">
        <v>153</v>
      </c>
      <c r="B56" s="85" t="s">
        <v>154</v>
      </c>
      <c r="C56" s="77" t="s">
        <v>150</v>
      </c>
      <c r="D56" s="73">
        <f t="shared" ref="D56:AA56" si="17">(D19-D21)/D57*1000</f>
        <v>328.24451406879336</v>
      </c>
      <c r="E56" s="73">
        <f t="shared" si="17"/>
        <v>393.83812600945282</v>
      </c>
      <c r="F56" s="73">
        <f t="shared" si="17"/>
        <v>229.39591670841713</v>
      </c>
      <c r="G56" s="73">
        <f t="shared" si="17"/>
        <v>371.52804595061917</v>
      </c>
      <c r="H56" s="73">
        <f t="shared" si="17"/>
        <v>328.24451406879302</v>
      </c>
      <c r="I56" s="73">
        <f t="shared" si="17"/>
        <v>393.83812600945288</v>
      </c>
      <c r="J56" s="73">
        <f t="shared" si="17"/>
        <v>229.3959167084171</v>
      </c>
      <c r="K56" s="73">
        <f t="shared" si="17"/>
        <v>364.90128044474051</v>
      </c>
      <c r="L56" s="73">
        <v>0</v>
      </c>
      <c r="M56" s="73">
        <v>0</v>
      </c>
      <c r="N56" s="73">
        <v>0</v>
      </c>
      <c r="O56" s="73">
        <v>0</v>
      </c>
      <c r="P56" s="73">
        <f t="shared" si="17"/>
        <v>328.24381057560089</v>
      </c>
      <c r="Q56" s="73">
        <f t="shared" si="17"/>
        <v>393.83839142585327</v>
      </c>
      <c r="R56" s="73">
        <f t="shared" si="17"/>
        <v>229.39591670841713</v>
      </c>
      <c r="S56" s="73">
        <f t="shared" si="17"/>
        <v>375.95658047473603</v>
      </c>
      <c r="T56" s="73">
        <f t="shared" si="17"/>
        <v>328.24451406879319</v>
      </c>
      <c r="U56" s="73">
        <f t="shared" si="17"/>
        <v>393.83812600945265</v>
      </c>
      <c r="V56" s="73">
        <f t="shared" si="17"/>
        <v>229.3959167084171</v>
      </c>
      <c r="W56" s="73">
        <f t="shared" si="17"/>
        <v>375.95677734554363</v>
      </c>
      <c r="X56" s="73">
        <f t="shared" si="17"/>
        <v>328.245477868477</v>
      </c>
      <c r="Y56" s="73">
        <f t="shared" si="17"/>
        <v>393.83812600945248</v>
      </c>
      <c r="Z56" s="73">
        <f t="shared" si="17"/>
        <v>229.39591670841708</v>
      </c>
      <c r="AA56" s="73">
        <f t="shared" si="17"/>
        <v>375.95650888969084</v>
      </c>
    </row>
    <row r="57" spans="1:27" s="8" customFormat="1" ht="25.5">
      <c r="A57" s="143" t="s">
        <v>49</v>
      </c>
      <c r="B57" s="85" t="s">
        <v>155</v>
      </c>
      <c r="C57" s="77" t="s">
        <v>0</v>
      </c>
      <c r="D57" s="73">
        <v>2488.5929999999998</v>
      </c>
      <c r="E57" s="73">
        <v>2688.3380000000002</v>
      </c>
      <c r="F57" s="73">
        <v>3479.0070000000001</v>
      </c>
      <c r="G57" s="73">
        <f>Дод7!F51</f>
        <v>2486.2959999999998</v>
      </c>
      <c r="H57" s="73">
        <v>1110.5170000000001</v>
      </c>
      <c r="I57" s="73">
        <v>1204.4880000000001</v>
      </c>
      <c r="J57" s="73">
        <v>1493.8240000000001</v>
      </c>
      <c r="K57" s="73">
        <f>Дод7!F53</f>
        <v>995.96100000000001</v>
      </c>
      <c r="L57" s="73">
        <f>L58+L60</f>
        <v>0</v>
      </c>
      <c r="M57" s="73">
        <f>M58+M60</f>
        <v>0</v>
      </c>
      <c r="N57" s="73">
        <f>N58+N60</f>
        <v>0</v>
      </c>
      <c r="O57" s="73">
        <f>O58+O60</f>
        <v>0</v>
      </c>
      <c r="P57" s="73">
        <v>1378.076</v>
      </c>
      <c r="Q57" s="73">
        <v>1483.85</v>
      </c>
      <c r="R57" s="73">
        <v>1985.183</v>
      </c>
      <c r="S57" s="73">
        <f>W57+AA57</f>
        <v>1490.3349999999998</v>
      </c>
      <c r="T57" s="73">
        <v>340.51</v>
      </c>
      <c r="U57" s="73">
        <v>358.91699999999997</v>
      </c>
      <c r="V57" s="73">
        <v>529.41099999999994</v>
      </c>
      <c r="W57" s="73">
        <f>Дод7!F55</f>
        <v>397.40499999999997</v>
      </c>
      <c r="X57" s="73">
        <v>1037.56</v>
      </c>
      <c r="Y57" s="73">
        <f>Y58+Y60</f>
        <v>1124.934</v>
      </c>
      <c r="Z57" s="73">
        <v>1455.7719999999999</v>
      </c>
      <c r="AA57" s="73">
        <f>Дод7!F56</f>
        <v>1092.9299999999998</v>
      </c>
    </row>
    <row r="58" spans="1:27" s="8" customFormat="1" ht="35.25" customHeight="1">
      <c r="A58" s="143" t="s">
        <v>50</v>
      </c>
      <c r="B58" s="86" t="s">
        <v>156</v>
      </c>
      <c r="C58" s="77" t="s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7">
        <v>0</v>
      </c>
      <c r="X58" s="77">
        <v>0</v>
      </c>
      <c r="Y58" s="77">
        <v>0</v>
      </c>
      <c r="Z58" s="77">
        <v>0</v>
      </c>
      <c r="AA58" s="77">
        <v>0</v>
      </c>
    </row>
    <row r="59" spans="1:27" s="8" customFormat="1" ht="33" customHeight="1">
      <c r="A59" s="143" t="s">
        <v>157</v>
      </c>
      <c r="B59" s="86" t="s">
        <v>158</v>
      </c>
      <c r="C59" s="77" t="s">
        <v>150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  <c r="W59" s="77">
        <v>0</v>
      </c>
      <c r="X59" s="77">
        <v>0</v>
      </c>
      <c r="Y59" s="77">
        <v>0</v>
      </c>
      <c r="Z59" s="77">
        <v>0</v>
      </c>
      <c r="AA59" s="77">
        <v>0</v>
      </c>
    </row>
    <row r="60" spans="1:27" s="8" customFormat="1" ht="25.5">
      <c r="A60" s="143" t="s">
        <v>159</v>
      </c>
      <c r="B60" s="85" t="s">
        <v>160</v>
      </c>
      <c r="C60" s="77" t="s">
        <v>0</v>
      </c>
      <c r="D60" s="73">
        <v>2832.9250000000002</v>
      </c>
      <c r="E60" s="73">
        <v>2992.1729999999998</v>
      </c>
      <c r="F60" s="73">
        <v>3927.9340000000002</v>
      </c>
      <c r="G60" s="73">
        <f>Дод7!F20</f>
        <v>2839.1530000000002</v>
      </c>
      <c r="H60" s="73">
        <v>1276.4570000000001</v>
      </c>
      <c r="I60" s="73">
        <v>1384.4690000000001</v>
      </c>
      <c r="J60" s="73">
        <v>1717.04</v>
      </c>
      <c r="K60" s="73">
        <f>Дод8!B20</f>
        <v>1137.308</v>
      </c>
      <c r="L60" s="73">
        <v>0</v>
      </c>
      <c r="M60" s="73">
        <v>0</v>
      </c>
      <c r="N60" s="73">
        <v>0</v>
      </c>
      <c r="O60" s="73">
        <v>0</v>
      </c>
      <c r="P60" s="73">
        <v>1556.4680000000001</v>
      </c>
      <c r="Q60" s="73">
        <v>1607.704</v>
      </c>
      <c r="R60" s="73">
        <v>2210.8939999999998</v>
      </c>
      <c r="S60" s="73">
        <f>W60+AA60</f>
        <v>1701.845</v>
      </c>
      <c r="T60" s="73">
        <v>363.87</v>
      </c>
      <c r="U60" s="73">
        <v>372.39299999999997</v>
      </c>
      <c r="V60" s="73">
        <v>537.59299999999996</v>
      </c>
      <c r="W60" s="73">
        <f>Дод8!B22</f>
        <v>453.80500000000001</v>
      </c>
      <c r="X60" s="73">
        <v>1192.598</v>
      </c>
      <c r="Y60" s="73">
        <v>1124.934</v>
      </c>
      <c r="Z60" s="73">
        <v>1673.3009999999999</v>
      </c>
      <c r="AA60" s="73">
        <f>Дод8!B23</f>
        <v>1248.04</v>
      </c>
    </row>
    <row r="61" spans="1:27" s="8" customFormat="1" ht="38.25">
      <c r="A61" s="143" t="s">
        <v>51</v>
      </c>
      <c r="B61" s="85" t="s">
        <v>161</v>
      </c>
      <c r="C61" s="77" t="s">
        <v>150</v>
      </c>
      <c r="D61" s="73">
        <f>D54</f>
        <v>1435.1643679782114</v>
      </c>
      <c r="E61" s="73">
        <f>E54</f>
        <v>1668.4486846520044</v>
      </c>
      <c r="F61" s="73">
        <f>F54</f>
        <v>1341.3798822480092</v>
      </c>
      <c r="G61" s="73">
        <f>G54</f>
        <v>1225.7888410997084</v>
      </c>
      <c r="H61" s="73">
        <f t="shared" ref="H61:AA61" si="18">H54</f>
        <v>1435.164367978211</v>
      </c>
      <c r="I61" s="73">
        <f t="shared" si="18"/>
        <v>1668.4486846520044</v>
      </c>
      <c r="J61" s="73">
        <f t="shared" si="18"/>
        <v>1104.1600000000001</v>
      </c>
      <c r="K61" s="73">
        <f>K54</f>
        <v>1166.6656351072224</v>
      </c>
      <c r="L61" s="73">
        <f t="shared" si="18"/>
        <v>0</v>
      </c>
      <c r="M61" s="73">
        <f t="shared" si="18"/>
        <v>0</v>
      </c>
      <c r="N61" s="73">
        <f t="shared" si="18"/>
        <v>0</v>
      </c>
      <c r="O61" s="73">
        <f t="shared" si="18"/>
        <v>0</v>
      </c>
      <c r="P61" s="73">
        <f t="shared" si="18"/>
        <v>1435.1639246164459</v>
      </c>
      <c r="Q61" s="73">
        <f t="shared" si="18"/>
        <v>1668.4491351346574</v>
      </c>
      <c r="R61" s="73">
        <f t="shared" si="18"/>
        <v>1519.856292401741</v>
      </c>
      <c r="S61" s="73">
        <f t="shared" si="18"/>
        <v>1265.3063770721456</v>
      </c>
      <c r="T61" s="73">
        <f t="shared" si="18"/>
        <v>1435.1643679782112</v>
      </c>
      <c r="U61" s="73">
        <f t="shared" si="18"/>
        <v>1668.4486846520042</v>
      </c>
      <c r="V61" s="73">
        <f t="shared" si="18"/>
        <v>1388.12</v>
      </c>
      <c r="W61" s="73">
        <f t="shared" si="18"/>
        <v>1265.3093357683115</v>
      </c>
      <c r="X61" s="73">
        <f t="shared" si="18"/>
        <v>1435.1720783756821</v>
      </c>
      <c r="Y61" s="73">
        <f t="shared" si="18"/>
        <v>1668.4477957109641</v>
      </c>
      <c r="Z61" s="73">
        <f t="shared" si="18"/>
        <v>1561.26</v>
      </c>
      <c r="AA61" s="73">
        <f t="shared" si="18"/>
        <v>1265.3053012478474</v>
      </c>
    </row>
    <row r="62" spans="1:27">
      <c r="A62" s="145"/>
      <c r="B62" s="72"/>
      <c r="C62" s="77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</row>
    <row r="64" spans="1:27">
      <c r="A64" s="21" t="s">
        <v>162</v>
      </c>
    </row>
    <row r="65" spans="1:26">
      <c r="A65" s="75" t="s">
        <v>163</v>
      </c>
      <c r="B65" s="75"/>
      <c r="C65" s="146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8" spans="1:26" s="51" customFormat="1" ht="17.25">
      <c r="A68" s="147" t="s">
        <v>164</v>
      </c>
      <c r="B68" s="47"/>
      <c r="C68" s="79"/>
      <c r="D68" s="47"/>
      <c r="E68" s="47"/>
      <c r="F68" s="76"/>
      <c r="G68" s="48"/>
      <c r="H68" s="48"/>
      <c r="I68" s="49"/>
      <c r="J68" s="50"/>
      <c r="K68" s="50"/>
      <c r="L68" s="50"/>
      <c r="M68" s="50"/>
      <c r="N68" s="50"/>
      <c r="O68" s="50"/>
      <c r="P68" s="50"/>
      <c r="Q68" s="50"/>
      <c r="R68" s="50"/>
    </row>
    <row r="69" spans="1:26" s="50" customFormat="1" ht="16.5">
      <c r="A69" s="147" t="s">
        <v>67</v>
      </c>
      <c r="B69" s="49"/>
      <c r="C69" s="8"/>
      <c r="D69" s="49"/>
      <c r="E69" s="49"/>
      <c r="F69" s="49"/>
      <c r="G69" s="52"/>
      <c r="H69" s="52"/>
      <c r="I69" s="49"/>
    </row>
    <row r="70" spans="1:26" s="51" customFormat="1" ht="17.25">
      <c r="A70" s="147" t="s">
        <v>165</v>
      </c>
      <c r="B70" s="49"/>
      <c r="C70" s="8"/>
      <c r="D70" s="49"/>
      <c r="F70" s="49"/>
      <c r="G70" s="49"/>
      <c r="I70" s="49"/>
      <c r="J70" s="50"/>
      <c r="K70" s="147" t="s">
        <v>69</v>
      </c>
      <c r="L70" s="50"/>
      <c r="M70" s="50"/>
      <c r="N70" s="50"/>
      <c r="O70" s="50"/>
      <c r="P70" s="50"/>
      <c r="Q70" s="50"/>
      <c r="R70" s="50"/>
    </row>
    <row r="71" spans="1:26" s="50" customFormat="1" ht="17.25">
      <c r="A71" s="49"/>
      <c r="B71" s="49"/>
      <c r="C71" s="8"/>
      <c r="D71" s="49"/>
      <c r="E71" s="49"/>
      <c r="F71" s="49"/>
      <c r="G71" s="49"/>
      <c r="I71" s="49"/>
      <c r="J71" s="51"/>
      <c r="K71" s="51"/>
      <c r="L71" s="51"/>
      <c r="M71" s="51"/>
      <c r="N71" s="51"/>
      <c r="O71" s="51"/>
      <c r="P71" s="51"/>
    </row>
    <row r="72" spans="1:26" s="50" customFormat="1" ht="16.5">
      <c r="A72" s="147" t="s">
        <v>166</v>
      </c>
      <c r="B72" s="49"/>
      <c r="C72" s="8"/>
      <c r="D72" s="49"/>
      <c r="E72" s="49"/>
      <c r="F72" s="49"/>
      <c r="G72" s="49"/>
      <c r="I72" s="49"/>
    </row>
    <row r="73" spans="1:26" s="50" customFormat="1" ht="16.5">
      <c r="A73" s="147" t="s">
        <v>67</v>
      </c>
      <c r="B73" s="49"/>
      <c r="C73" s="8"/>
      <c r="D73" s="49"/>
      <c r="E73" s="49"/>
      <c r="F73" s="49"/>
      <c r="G73" s="49"/>
      <c r="I73" s="49"/>
    </row>
    <row r="74" spans="1:26" s="50" customFormat="1" ht="16.5">
      <c r="A74" s="147" t="s">
        <v>165</v>
      </c>
      <c r="B74" s="49"/>
      <c r="C74" s="8"/>
      <c r="D74" s="49"/>
      <c r="F74" s="49"/>
      <c r="G74" s="49"/>
      <c r="I74" s="48"/>
      <c r="K74" s="48" t="s">
        <v>73</v>
      </c>
    </row>
    <row r="75" spans="1:26" s="26" customFormat="1" ht="15">
      <c r="C75" s="148"/>
    </row>
    <row r="76" spans="1:26" s="26" customFormat="1" ht="15">
      <c r="C76" s="148"/>
    </row>
    <row r="77" spans="1:26" s="26" customFormat="1" ht="15">
      <c r="C77" s="148"/>
    </row>
    <row r="78" spans="1:26" s="27" customFormat="1" ht="12.75">
      <c r="A78" s="23" t="s">
        <v>71</v>
      </c>
      <c r="C78" s="149"/>
    </row>
    <row r="79" spans="1:26" s="27" customFormat="1" ht="12.75">
      <c r="A79" s="23" t="s">
        <v>72</v>
      </c>
      <c r="C79" s="149"/>
    </row>
  </sheetData>
  <mergeCells count="15">
    <mergeCell ref="D15:G16"/>
    <mergeCell ref="H15:K16"/>
    <mergeCell ref="L15:O16"/>
    <mergeCell ref="P15:S16"/>
    <mergeCell ref="T15:AA15"/>
    <mergeCell ref="T16:W16"/>
    <mergeCell ref="A9:AA9"/>
    <mergeCell ref="A10:AA10"/>
    <mergeCell ref="A11:Z11"/>
    <mergeCell ref="A12:Z12"/>
    <mergeCell ref="X16:AA16"/>
    <mergeCell ref="U13:AA13"/>
    <mergeCell ref="A15:A17"/>
    <mergeCell ref="B15:B17"/>
    <mergeCell ref="C15:C17"/>
  </mergeCells>
  <phoneticPr fontId="1" type="noConversion"/>
  <pageMargins left="0.75" right="0.17" top="0.49" bottom="0.53" header="0.5" footer="0.5"/>
  <pageSetup paperSize="9" scale="60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7" workbookViewId="0">
      <pane xSplit="2" ySplit="10" topLeftCell="C45" activePane="bottomRight" state="frozen"/>
      <selection activeCell="A7" sqref="A7"/>
      <selection pane="topRight" activeCell="C7" sqref="C7"/>
      <selection pane="bottomLeft" activeCell="A17" sqref="A17"/>
      <selection pane="bottomRight" activeCell="I26" sqref="I26"/>
    </sheetView>
  </sheetViews>
  <sheetFormatPr defaultRowHeight="12.75"/>
  <cols>
    <col min="1" max="1" width="8.28515625" style="109" customWidth="1"/>
    <col min="2" max="2" width="42.28515625" style="109" customWidth="1"/>
    <col min="3" max="3" width="12.5703125" style="109" customWidth="1"/>
    <col min="4" max="4" width="14.140625" style="109" customWidth="1"/>
    <col min="5" max="5" width="13.42578125" style="109" customWidth="1"/>
    <col min="6" max="7" width="11.5703125" style="109" bestFit="1" customWidth="1"/>
    <col min="8" max="16384" width="9.140625" style="109"/>
  </cols>
  <sheetData>
    <row r="1" spans="1:6" ht="15" customHeight="1">
      <c r="C1" s="325" t="s">
        <v>371</v>
      </c>
      <c r="D1" s="325"/>
      <c r="E1" s="325"/>
      <c r="F1" s="112"/>
    </row>
    <row r="2" spans="1:6" ht="15" customHeight="1">
      <c r="C2" s="325" t="s">
        <v>275</v>
      </c>
      <c r="D2" s="325"/>
      <c r="E2" s="325"/>
      <c r="F2" s="112"/>
    </row>
    <row r="3" spans="1:6" ht="15" customHeight="1">
      <c r="C3" s="325" t="s">
        <v>276</v>
      </c>
      <c r="D3" s="325"/>
      <c r="E3" s="325"/>
      <c r="F3" s="112"/>
    </row>
    <row r="4" spans="1:6" ht="15" customHeight="1">
      <c r="C4" s="325" t="s">
        <v>76</v>
      </c>
      <c r="D4" s="325"/>
      <c r="E4" s="325"/>
      <c r="F4" s="112"/>
    </row>
    <row r="5" spans="1:6" ht="15" customHeight="1">
      <c r="C5" s="325" t="s">
        <v>277</v>
      </c>
      <c r="D5" s="325"/>
      <c r="E5" s="325"/>
      <c r="F5" s="112"/>
    </row>
    <row r="6" spans="1:6" ht="15" customHeight="1">
      <c r="C6" s="325" t="s">
        <v>278</v>
      </c>
      <c r="D6" s="325"/>
      <c r="E6" s="325"/>
      <c r="F6" s="112"/>
    </row>
    <row r="7" spans="1:6" ht="15" customHeight="1">
      <c r="C7" s="325" t="s">
        <v>279</v>
      </c>
      <c r="D7" s="325"/>
      <c r="E7" s="325"/>
      <c r="F7" s="112"/>
    </row>
    <row r="8" spans="1:6" ht="15" customHeight="1">
      <c r="C8" s="326" t="s">
        <v>372</v>
      </c>
      <c r="D8" s="326"/>
      <c r="E8" s="326"/>
      <c r="F8" s="112"/>
    </row>
    <row r="9" spans="1:6">
      <c r="C9" s="320"/>
      <c r="D9" s="320"/>
      <c r="E9" s="320"/>
    </row>
    <row r="10" spans="1:6">
      <c r="D10" s="110"/>
    </row>
    <row r="11" spans="1:6" ht="60.75" customHeight="1">
      <c r="A11" s="321" t="s">
        <v>468</v>
      </c>
      <c r="B11" s="321"/>
      <c r="C11" s="321"/>
      <c r="D11" s="321"/>
      <c r="E11" s="321"/>
    </row>
    <row r="12" spans="1:6" ht="33" customHeight="1">
      <c r="A12" s="323" t="s">
        <v>469</v>
      </c>
      <c r="B12" s="323"/>
      <c r="C12" s="323"/>
      <c r="D12" s="323"/>
      <c r="E12" s="323"/>
    </row>
    <row r="13" spans="1:6">
      <c r="A13" s="324" t="s">
        <v>373</v>
      </c>
      <c r="B13" s="324"/>
      <c r="C13" s="324"/>
      <c r="D13" s="324"/>
      <c r="E13" s="324"/>
    </row>
    <row r="14" spans="1:6" ht="15" customHeight="1">
      <c r="A14" s="322" t="s">
        <v>291</v>
      </c>
      <c r="B14" s="322" t="s">
        <v>374</v>
      </c>
      <c r="C14" s="322" t="s">
        <v>375</v>
      </c>
      <c r="D14" s="322" t="s">
        <v>376</v>
      </c>
      <c r="E14" s="322"/>
    </row>
    <row r="15" spans="1:6" ht="51">
      <c r="A15" s="322"/>
      <c r="B15" s="322"/>
      <c r="C15" s="322"/>
      <c r="D15" s="116" t="s">
        <v>377</v>
      </c>
      <c r="E15" s="116" t="s">
        <v>378</v>
      </c>
    </row>
    <row r="16" spans="1:6">
      <c r="A16" s="35">
        <v>1</v>
      </c>
      <c r="B16" s="35">
        <v>2</v>
      </c>
      <c r="C16" s="35">
        <v>3</v>
      </c>
      <c r="D16" s="35">
        <v>4</v>
      </c>
      <c r="E16" s="35">
        <v>5</v>
      </c>
    </row>
    <row r="17" spans="1:5" ht="31.5">
      <c r="A17" s="117">
        <v>1</v>
      </c>
      <c r="B17" s="111" t="s">
        <v>379</v>
      </c>
      <c r="C17" s="113">
        <v>139</v>
      </c>
      <c r="D17" s="113">
        <v>0</v>
      </c>
      <c r="E17" s="113">
        <v>139</v>
      </c>
    </row>
    <row r="18" spans="1:5" ht="63">
      <c r="A18" s="117">
        <v>2</v>
      </c>
      <c r="B18" s="111" t="s">
        <v>380</v>
      </c>
      <c r="C18" s="113" t="s">
        <v>381</v>
      </c>
      <c r="D18" s="113">
        <v>0</v>
      </c>
      <c r="E18" s="113" t="s">
        <v>381</v>
      </c>
    </row>
    <row r="19" spans="1:5" ht="15.75">
      <c r="A19" s="117" t="s">
        <v>125</v>
      </c>
      <c r="B19" s="111" t="s">
        <v>382</v>
      </c>
      <c r="C19" s="113" t="s">
        <v>383</v>
      </c>
      <c r="D19" s="113">
        <v>0</v>
      </c>
      <c r="E19" s="113" t="s">
        <v>383</v>
      </c>
    </row>
    <row r="20" spans="1:5" ht="15.75">
      <c r="A20" s="117" t="s">
        <v>126</v>
      </c>
      <c r="B20" s="111" t="s">
        <v>384</v>
      </c>
      <c r="C20" s="113" t="s">
        <v>385</v>
      </c>
      <c r="D20" s="113">
        <v>0</v>
      </c>
      <c r="E20" s="113" t="s">
        <v>385</v>
      </c>
    </row>
    <row r="21" spans="1:5" ht="15.75">
      <c r="A21" s="117" t="s">
        <v>127</v>
      </c>
      <c r="B21" s="111" t="s">
        <v>386</v>
      </c>
      <c r="C21" s="113">
        <v>0</v>
      </c>
      <c r="D21" s="113">
        <v>0</v>
      </c>
      <c r="E21" s="113">
        <v>0</v>
      </c>
    </row>
    <row r="22" spans="1:5" ht="63">
      <c r="A22" s="117">
        <v>3</v>
      </c>
      <c r="B22" s="111" t="s">
        <v>387</v>
      </c>
      <c r="C22" s="113">
        <f>C23+C24</f>
        <v>995.96100000000001</v>
      </c>
      <c r="D22" s="113">
        <v>0</v>
      </c>
      <c r="E22" s="113">
        <v>995.96100000000001</v>
      </c>
    </row>
    <row r="23" spans="1:5" ht="15.75">
      <c r="A23" s="117" t="s">
        <v>129</v>
      </c>
      <c r="B23" s="111" t="s">
        <v>382</v>
      </c>
      <c r="C23" s="250">
        <f>E23</f>
        <v>900.1250643215119</v>
      </c>
      <c r="D23" s="113">
        <v>0</v>
      </c>
      <c r="E23" s="250">
        <f>E19/E18*E22</f>
        <v>900.1250643215119</v>
      </c>
    </row>
    <row r="24" spans="1:5" ht="15.75">
      <c r="A24" s="117" t="s">
        <v>130</v>
      </c>
      <c r="B24" s="111" t="s">
        <v>384</v>
      </c>
      <c r="C24" s="250">
        <f>E24</f>
        <v>95.835935678488113</v>
      </c>
      <c r="D24" s="113">
        <v>0</v>
      </c>
      <c r="E24" s="250">
        <f>E20/E18*E22</f>
        <v>95.835935678488113</v>
      </c>
    </row>
    <row r="25" spans="1:5" ht="15.75">
      <c r="A25" s="117" t="s">
        <v>131</v>
      </c>
      <c r="B25" s="111" t="s">
        <v>386</v>
      </c>
      <c r="C25" s="113">
        <v>0</v>
      </c>
      <c r="D25" s="113">
        <v>0</v>
      </c>
      <c r="E25" s="113">
        <v>0</v>
      </c>
    </row>
    <row r="26" spans="1:5" ht="63">
      <c r="A26" s="117">
        <v>4</v>
      </c>
      <c r="B26" s="111" t="s">
        <v>388</v>
      </c>
      <c r="C26" s="249">
        <f>E26</f>
        <v>0.15367681549419215</v>
      </c>
      <c r="D26" s="113">
        <f>D27+D28</f>
        <v>0</v>
      </c>
      <c r="E26" s="249">
        <f>E22/E18</f>
        <v>0.15367681549419215</v>
      </c>
    </row>
    <row r="27" spans="1:5" ht="15.75">
      <c r="A27" s="117" t="s">
        <v>232</v>
      </c>
      <c r="B27" s="111" t="s">
        <v>382</v>
      </c>
      <c r="C27" s="249">
        <f>E27</f>
        <v>0.15367681549419215</v>
      </c>
      <c r="D27" s="113">
        <v>0</v>
      </c>
      <c r="E27" s="249">
        <f>E23/E19</f>
        <v>0.15367681549419215</v>
      </c>
    </row>
    <row r="28" spans="1:5" ht="15.75">
      <c r="A28" s="117" t="s">
        <v>234</v>
      </c>
      <c r="B28" s="111" t="s">
        <v>384</v>
      </c>
      <c r="C28" s="249">
        <f>E28</f>
        <v>0.15367681549419215</v>
      </c>
      <c r="D28" s="113">
        <v>0</v>
      </c>
      <c r="E28" s="249">
        <f>E24/E20</f>
        <v>0.15367681549419215</v>
      </c>
    </row>
    <row r="29" spans="1:5" ht="15.75">
      <c r="A29" s="117" t="s">
        <v>235</v>
      </c>
      <c r="B29" s="111" t="s">
        <v>386</v>
      </c>
      <c r="C29" s="113">
        <v>0</v>
      </c>
      <c r="D29" s="113">
        <v>0</v>
      </c>
      <c r="E29" s="113">
        <v>0</v>
      </c>
    </row>
    <row r="30" spans="1:5" ht="47.25">
      <c r="A30" s="117">
        <v>5</v>
      </c>
      <c r="B30" s="111" t="s">
        <v>389</v>
      </c>
      <c r="C30" s="316" t="s">
        <v>139</v>
      </c>
      <c r="D30" s="316"/>
      <c r="E30" s="316"/>
    </row>
    <row r="31" spans="1:5" ht="15.75">
      <c r="A31" s="117">
        <v>6</v>
      </c>
      <c r="B31" s="111" t="s">
        <v>390</v>
      </c>
      <c r="C31" s="111">
        <f>C22</f>
        <v>995.96100000000001</v>
      </c>
      <c r="D31" s="111">
        <f>D22</f>
        <v>0</v>
      </c>
      <c r="E31" s="111">
        <f>E22</f>
        <v>995.96100000000001</v>
      </c>
    </row>
    <row r="32" spans="1:5" ht="31.5">
      <c r="A32" s="117">
        <v>7</v>
      </c>
      <c r="B32" s="111" t="s">
        <v>391</v>
      </c>
      <c r="C32" s="111"/>
      <c r="D32" s="111"/>
      <c r="E32" s="111"/>
    </row>
    <row r="33" spans="1:7" ht="47.25">
      <c r="A33" s="117">
        <v>8</v>
      </c>
      <c r="B33" s="111" t="s">
        <v>392</v>
      </c>
      <c r="C33" s="317" t="s">
        <v>139</v>
      </c>
      <c r="D33" s="318"/>
      <c r="E33" s="319"/>
    </row>
    <row r="34" spans="1:7" ht="15.75">
      <c r="A34" s="117" t="s">
        <v>137</v>
      </c>
      <c r="B34" s="111" t="s">
        <v>393</v>
      </c>
      <c r="C34" s="316">
        <v>184</v>
      </c>
      <c r="D34" s="316"/>
      <c r="E34" s="316"/>
    </row>
    <row r="35" spans="1:7" ht="31.5">
      <c r="A35" s="117" t="s">
        <v>140</v>
      </c>
      <c r="B35" s="111" t="s">
        <v>394</v>
      </c>
      <c r="C35" s="316">
        <v>-25</v>
      </c>
      <c r="D35" s="316"/>
      <c r="E35" s="316"/>
    </row>
    <row r="36" spans="1:7" ht="31.5">
      <c r="A36" s="117" t="s">
        <v>142</v>
      </c>
      <c r="B36" s="111" t="s">
        <v>395</v>
      </c>
      <c r="C36" s="316">
        <v>-0.8</v>
      </c>
      <c r="D36" s="316"/>
      <c r="E36" s="316"/>
    </row>
    <row r="37" spans="1:7" ht="31.5">
      <c r="A37" s="117">
        <v>9</v>
      </c>
      <c r="B37" s="111" t="s">
        <v>396</v>
      </c>
      <c r="C37" s="316" t="s">
        <v>139</v>
      </c>
      <c r="D37" s="316"/>
      <c r="E37" s="316"/>
    </row>
    <row r="38" spans="1:7" ht="15.75">
      <c r="A38" s="117" t="s">
        <v>359</v>
      </c>
      <c r="B38" s="111" t="s">
        <v>393</v>
      </c>
      <c r="C38" s="316">
        <v>184</v>
      </c>
      <c r="D38" s="316"/>
      <c r="E38" s="316"/>
    </row>
    <row r="39" spans="1:7" ht="31.5">
      <c r="A39" s="117" t="s">
        <v>398</v>
      </c>
      <c r="B39" s="111" t="s">
        <v>394</v>
      </c>
      <c r="C39" s="316">
        <v>-25</v>
      </c>
      <c r="D39" s="316"/>
      <c r="E39" s="316"/>
    </row>
    <row r="40" spans="1:7" ht="31.5">
      <c r="A40" s="117" t="s">
        <v>399</v>
      </c>
      <c r="B40" s="111" t="s">
        <v>395</v>
      </c>
      <c r="C40" s="316">
        <v>-0.8</v>
      </c>
      <c r="D40" s="316"/>
      <c r="E40" s="316"/>
    </row>
    <row r="41" spans="1:7" ht="31.5">
      <c r="A41" s="117">
        <v>10</v>
      </c>
      <c r="B41" s="111" t="s">
        <v>397</v>
      </c>
      <c r="C41" s="316" t="s">
        <v>139</v>
      </c>
      <c r="D41" s="316"/>
      <c r="E41" s="316"/>
    </row>
    <row r="42" spans="1:7" ht="15.75">
      <c r="A42" s="117" t="s">
        <v>151</v>
      </c>
      <c r="B42" s="111" t="s">
        <v>393</v>
      </c>
      <c r="C42" s="316">
        <v>176</v>
      </c>
      <c r="D42" s="316"/>
      <c r="E42" s="316"/>
    </row>
    <row r="43" spans="1:7" ht="31.5">
      <c r="A43" s="117" t="s">
        <v>153</v>
      </c>
      <c r="B43" s="111" t="s">
        <v>394</v>
      </c>
      <c r="C43" s="316">
        <v>-29</v>
      </c>
      <c r="D43" s="316"/>
      <c r="E43" s="316"/>
    </row>
    <row r="44" spans="1:7" ht="31.5">
      <c r="A44" s="117" t="s">
        <v>400</v>
      </c>
      <c r="B44" s="111" t="s">
        <v>395</v>
      </c>
      <c r="C44" s="316">
        <v>-0.5</v>
      </c>
      <c r="D44" s="316"/>
      <c r="E44" s="316"/>
    </row>
    <row r="45" spans="1:7">
      <c r="A45" s="114"/>
      <c r="B45" s="115"/>
      <c r="C45" s="88"/>
    </row>
    <row r="46" spans="1:7" s="9" customFormat="1" ht="15.75">
      <c r="A46" s="24" t="s">
        <v>164</v>
      </c>
      <c r="B46" s="20"/>
      <c r="C46" s="20"/>
      <c r="D46" s="20"/>
      <c r="E46" s="20"/>
      <c r="F46" s="15"/>
      <c r="G46" s="16"/>
    </row>
    <row r="47" spans="1:7" s="56" customFormat="1" ht="15.75">
      <c r="A47" s="24" t="s">
        <v>67</v>
      </c>
      <c r="B47" s="21"/>
      <c r="C47" s="21"/>
      <c r="D47" s="21"/>
      <c r="E47" s="21"/>
      <c r="F47" s="21"/>
      <c r="G47" s="22"/>
    </row>
    <row r="48" spans="1:7" s="9" customFormat="1" ht="16.5">
      <c r="A48" s="24" t="s">
        <v>165</v>
      </c>
      <c r="B48" s="21"/>
      <c r="C48" s="21"/>
      <c r="E48" s="61" t="s">
        <v>198</v>
      </c>
    </row>
    <row r="49" spans="1:5" s="56" customFormat="1" ht="17.25">
      <c r="A49" s="21"/>
      <c r="B49" s="21"/>
      <c r="C49" s="21"/>
      <c r="D49" s="51"/>
      <c r="E49" s="21"/>
    </row>
    <row r="50" spans="1:5" s="56" customFormat="1" ht="16.5">
      <c r="A50" s="24" t="s">
        <v>166</v>
      </c>
      <c r="B50" s="21"/>
      <c r="C50" s="21"/>
      <c r="D50" s="50"/>
      <c r="E50" s="21"/>
    </row>
    <row r="51" spans="1:5" s="56" customFormat="1" ht="16.5">
      <c r="A51" s="24" t="s">
        <v>67</v>
      </c>
      <c r="B51" s="21"/>
      <c r="C51" s="21"/>
      <c r="D51" s="50"/>
      <c r="E51" s="21"/>
    </row>
    <row r="52" spans="1:5" s="56" customFormat="1" ht="16.5">
      <c r="A52" s="24" t="s">
        <v>165</v>
      </c>
      <c r="B52" s="21"/>
      <c r="C52" s="21"/>
      <c r="E52" s="62" t="s">
        <v>73</v>
      </c>
    </row>
    <row r="55" spans="1:5">
      <c r="A55" s="14" t="s">
        <v>465</v>
      </c>
      <c r="B55" s="139"/>
    </row>
    <row r="56" spans="1:5">
      <c r="A56" s="14" t="s">
        <v>65</v>
      </c>
      <c r="B56" s="139"/>
    </row>
    <row r="57" spans="1:5">
      <c r="A57" s="139"/>
      <c r="B57" s="139" t="s">
        <v>466</v>
      </c>
    </row>
    <row r="58" spans="1:5">
      <c r="A58" s="139"/>
      <c r="B58" s="139" t="s">
        <v>467</v>
      </c>
    </row>
    <row r="59" spans="1:5">
      <c r="A59" s="139"/>
      <c r="B59" s="139"/>
    </row>
  </sheetData>
  <mergeCells count="29">
    <mergeCell ref="C5:E5"/>
    <mergeCell ref="C6:E6"/>
    <mergeCell ref="C7:E7"/>
    <mergeCell ref="C8:E8"/>
    <mergeCell ref="C1:E1"/>
    <mergeCell ref="C2:E2"/>
    <mergeCell ref="C3:E3"/>
    <mergeCell ref="C4:E4"/>
    <mergeCell ref="C9:E9"/>
    <mergeCell ref="A11:E11"/>
    <mergeCell ref="B14:B15"/>
    <mergeCell ref="C14:C15"/>
    <mergeCell ref="D14:E14"/>
    <mergeCell ref="A14:A15"/>
    <mergeCell ref="A12:E12"/>
    <mergeCell ref="A13:E13"/>
    <mergeCell ref="C34:E34"/>
    <mergeCell ref="C35:E35"/>
    <mergeCell ref="C36:E36"/>
    <mergeCell ref="C37:E37"/>
    <mergeCell ref="C30:E30"/>
    <mergeCell ref="C33:E33"/>
    <mergeCell ref="C42:E42"/>
    <mergeCell ref="C43:E43"/>
    <mergeCell ref="C44:E44"/>
    <mergeCell ref="C38:E38"/>
    <mergeCell ref="C39:E39"/>
    <mergeCell ref="C40:E40"/>
    <mergeCell ref="C41:E41"/>
  </mergeCells>
  <phoneticPr fontId="1" type="noConversion"/>
  <pageMargins left="0.75" right="0.49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79"/>
  <sheetViews>
    <sheetView topLeftCell="A14" zoomScale="85" workbookViewId="0">
      <pane xSplit="3" ySplit="5" topLeftCell="D19" activePane="bottomRight" state="frozen"/>
      <selection activeCell="A14" sqref="A14"/>
      <selection pane="topRight" activeCell="D14" sqref="D14"/>
      <selection pane="bottomLeft" activeCell="A19" sqref="A19"/>
      <selection pane="bottomRight" activeCell="A14" sqref="A1:IV65536"/>
    </sheetView>
  </sheetViews>
  <sheetFormatPr defaultRowHeight="15.75"/>
  <cols>
    <col min="1" max="1" width="4.85546875" style="21" customWidth="1"/>
    <col min="2" max="2" width="25.28515625" style="21" customWidth="1"/>
    <col min="3" max="3" width="8" style="8" customWidth="1"/>
    <col min="4" max="11" width="8.42578125" style="21" customWidth="1"/>
    <col min="12" max="15" width="6" style="21" customWidth="1"/>
    <col min="16" max="27" width="8.42578125" style="21" customWidth="1"/>
    <col min="28" max="16384" width="9.140625" style="21"/>
  </cols>
  <sheetData>
    <row r="1" spans="1:27">
      <c r="N1" s="71"/>
      <c r="U1" s="71" t="s">
        <v>60</v>
      </c>
    </row>
    <row r="2" spans="1:27">
      <c r="N2" s="71"/>
      <c r="U2" s="71" t="s">
        <v>74</v>
      </c>
    </row>
    <row r="3" spans="1:27">
      <c r="N3" s="71"/>
      <c r="U3" s="71" t="s">
        <v>75</v>
      </c>
    </row>
    <row r="4" spans="1:27">
      <c r="N4" s="71"/>
      <c r="U4" s="71" t="s">
        <v>76</v>
      </c>
    </row>
    <row r="5" spans="1:27">
      <c r="N5" s="71"/>
      <c r="U5" s="71" t="s">
        <v>77</v>
      </c>
    </row>
    <row r="6" spans="1:27">
      <c r="N6" s="71"/>
      <c r="U6" s="71" t="s">
        <v>78</v>
      </c>
    </row>
    <row r="7" spans="1:27">
      <c r="N7" s="71"/>
      <c r="U7" s="71" t="s">
        <v>79</v>
      </c>
    </row>
    <row r="8" spans="1:27">
      <c r="N8" s="71"/>
      <c r="U8" s="71" t="s">
        <v>80</v>
      </c>
    </row>
    <row r="9" spans="1:27" ht="18.75">
      <c r="A9" s="254" t="s">
        <v>81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</row>
    <row r="10" spans="1:27" ht="18.75">
      <c r="A10" s="254" t="s">
        <v>82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</row>
    <row r="11" spans="1:27">
      <c r="A11" s="255" t="s">
        <v>254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</row>
    <row r="12" spans="1:27">
      <c r="A12" s="255" t="s">
        <v>258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  <row r="13" spans="1:27" s="74" customFormat="1">
      <c r="C13" s="140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83"/>
      <c r="U13" s="256" t="s">
        <v>83</v>
      </c>
      <c r="V13" s="256"/>
      <c r="W13" s="256"/>
      <c r="X13" s="256"/>
      <c r="Y13" s="256"/>
      <c r="Z13" s="256"/>
      <c r="AA13" s="256"/>
    </row>
    <row r="14" spans="1:27" s="74" customFormat="1">
      <c r="C14" s="140"/>
      <c r="H14" s="84">
        <f>H57/D57</f>
        <v>0.44624291718252046</v>
      </c>
      <c r="I14" s="84">
        <f>I57/E57</f>
        <v>0.44804187568676257</v>
      </c>
      <c r="J14" s="84">
        <f>J57/F57</f>
        <v>0.42938229213105927</v>
      </c>
      <c r="K14" s="244">
        <f>K57/G57</f>
        <v>0.40058022053689507</v>
      </c>
      <c r="L14" s="240"/>
      <c r="M14" s="240"/>
      <c r="N14" s="240"/>
      <c r="O14" s="240"/>
      <c r="P14" s="240">
        <f>P57/D57</f>
        <v>0.5537570828174796</v>
      </c>
      <c r="Q14" s="240">
        <f>Q57/E57</f>
        <v>0.55195812431323732</v>
      </c>
      <c r="R14" s="240">
        <f>R57/F57</f>
        <v>0.57061770786894073</v>
      </c>
      <c r="S14" s="240">
        <f>S57/G57</f>
        <v>0.59941977946310487</v>
      </c>
      <c r="T14" s="240">
        <f>T57/D57</f>
        <v>0.13682832025968086</v>
      </c>
      <c r="U14" s="240">
        <f>U57/E57</f>
        <v>0.13350888169567962</v>
      </c>
      <c r="V14" s="240">
        <f>V57/F57</f>
        <v>0.15217301948515768</v>
      </c>
      <c r="W14" s="245">
        <f>W57/G57</f>
        <v>0.15983816890667885</v>
      </c>
      <c r="X14" s="240">
        <f>X57/D57</f>
        <v>0.41692635155688373</v>
      </c>
      <c r="Y14" s="240">
        <f>Y57/E57</f>
        <v>0.41844961459459334</v>
      </c>
      <c r="Z14" s="240">
        <f>Z57/F57</f>
        <v>0.41844468838378307</v>
      </c>
      <c r="AA14" s="240">
        <f>AA57/G57</f>
        <v>0.43958161055642608</v>
      </c>
    </row>
    <row r="15" spans="1:27" s="8" customFormat="1" ht="12.75">
      <c r="A15" s="257" t="s">
        <v>84</v>
      </c>
      <c r="B15" s="258" t="s">
        <v>1</v>
      </c>
      <c r="C15" s="259" t="s">
        <v>61</v>
      </c>
      <c r="D15" s="262" t="s">
        <v>85</v>
      </c>
      <c r="E15" s="262"/>
      <c r="F15" s="262"/>
      <c r="G15" s="262"/>
      <c r="H15" s="263" t="s">
        <v>86</v>
      </c>
      <c r="I15" s="262"/>
      <c r="J15" s="262"/>
      <c r="K15" s="262"/>
      <c r="L15" s="263" t="s">
        <v>87</v>
      </c>
      <c r="M15" s="262"/>
      <c r="N15" s="262"/>
      <c r="O15" s="262"/>
      <c r="P15" s="263" t="s">
        <v>88</v>
      </c>
      <c r="Q15" s="262"/>
      <c r="R15" s="262"/>
      <c r="S15" s="262"/>
      <c r="T15" s="262" t="s">
        <v>3</v>
      </c>
      <c r="U15" s="262"/>
      <c r="V15" s="262"/>
      <c r="W15" s="262"/>
      <c r="X15" s="262"/>
      <c r="Y15" s="262"/>
      <c r="Z15" s="262"/>
      <c r="AA15" s="262"/>
    </row>
    <row r="16" spans="1:27" s="8" customFormat="1" ht="53.25" customHeight="1">
      <c r="A16" s="258"/>
      <c r="B16" s="258"/>
      <c r="C16" s="260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51" t="s">
        <v>89</v>
      </c>
      <c r="U16" s="252"/>
      <c r="V16" s="252"/>
      <c r="W16" s="253"/>
      <c r="X16" s="251" t="s">
        <v>90</v>
      </c>
      <c r="Y16" s="252"/>
      <c r="Z16" s="252"/>
      <c r="AA16" s="253"/>
    </row>
    <row r="17" spans="1:32" s="8" customFormat="1" ht="192.75" customHeight="1">
      <c r="A17" s="258"/>
      <c r="B17" s="258"/>
      <c r="C17" s="261"/>
      <c r="D17" s="81" t="s">
        <v>91</v>
      </c>
      <c r="E17" s="81" t="s">
        <v>92</v>
      </c>
      <c r="F17" s="81" t="s">
        <v>93</v>
      </c>
      <c r="G17" s="81" t="s">
        <v>94</v>
      </c>
      <c r="H17" s="81" t="s">
        <v>91</v>
      </c>
      <c r="I17" s="81" t="s">
        <v>92</v>
      </c>
      <c r="J17" s="81" t="s">
        <v>93</v>
      </c>
      <c r="K17" s="81" t="s">
        <v>94</v>
      </c>
      <c r="L17" s="81" t="s">
        <v>91</v>
      </c>
      <c r="M17" s="81" t="s">
        <v>92</v>
      </c>
      <c r="N17" s="81" t="s">
        <v>93</v>
      </c>
      <c r="O17" s="81" t="s">
        <v>94</v>
      </c>
      <c r="P17" s="81" t="s">
        <v>91</v>
      </c>
      <c r="Q17" s="81" t="s">
        <v>92</v>
      </c>
      <c r="R17" s="81" t="s">
        <v>93</v>
      </c>
      <c r="S17" s="81" t="s">
        <v>94</v>
      </c>
      <c r="T17" s="81" t="s">
        <v>91</v>
      </c>
      <c r="U17" s="81" t="s">
        <v>92</v>
      </c>
      <c r="V17" s="81" t="s">
        <v>93</v>
      </c>
      <c r="W17" s="81" t="s">
        <v>94</v>
      </c>
      <c r="X17" s="81" t="s">
        <v>91</v>
      </c>
      <c r="Y17" s="81" t="s">
        <v>92</v>
      </c>
      <c r="Z17" s="81" t="s">
        <v>93</v>
      </c>
      <c r="AA17" s="81" t="s">
        <v>94</v>
      </c>
    </row>
    <row r="18" spans="1:32" s="142" customFormat="1" ht="12.75">
      <c r="A18" s="82">
        <v>1</v>
      </c>
      <c r="B18" s="82">
        <f>1+A18</f>
        <v>2</v>
      </c>
      <c r="C18" s="82">
        <f t="shared" ref="C18:AA18" si="0">1+B18</f>
        <v>3</v>
      </c>
      <c r="D18" s="82">
        <f t="shared" si="0"/>
        <v>4</v>
      </c>
      <c r="E18" s="82">
        <f t="shared" si="0"/>
        <v>5</v>
      </c>
      <c r="F18" s="82">
        <f t="shared" si="0"/>
        <v>6</v>
      </c>
      <c r="G18" s="82">
        <f t="shared" si="0"/>
        <v>7</v>
      </c>
      <c r="H18" s="82">
        <f t="shared" si="0"/>
        <v>8</v>
      </c>
      <c r="I18" s="82">
        <f t="shared" si="0"/>
        <v>9</v>
      </c>
      <c r="J18" s="82">
        <f t="shared" si="0"/>
        <v>10</v>
      </c>
      <c r="K18" s="82">
        <f t="shared" si="0"/>
        <v>11</v>
      </c>
      <c r="L18" s="82">
        <f t="shared" si="0"/>
        <v>12</v>
      </c>
      <c r="M18" s="82">
        <f t="shared" si="0"/>
        <v>13</v>
      </c>
      <c r="N18" s="82">
        <f t="shared" si="0"/>
        <v>14</v>
      </c>
      <c r="O18" s="82">
        <f t="shared" si="0"/>
        <v>15</v>
      </c>
      <c r="P18" s="82">
        <f t="shared" si="0"/>
        <v>16</v>
      </c>
      <c r="Q18" s="82">
        <f t="shared" si="0"/>
        <v>17</v>
      </c>
      <c r="R18" s="82">
        <f t="shared" si="0"/>
        <v>18</v>
      </c>
      <c r="S18" s="82">
        <f t="shared" si="0"/>
        <v>19</v>
      </c>
      <c r="T18" s="82">
        <f t="shared" si="0"/>
        <v>20</v>
      </c>
      <c r="U18" s="82">
        <f t="shared" si="0"/>
        <v>21</v>
      </c>
      <c r="V18" s="82">
        <f t="shared" si="0"/>
        <v>22</v>
      </c>
      <c r="W18" s="82">
        <f t="shared" si="0"/>
        <v>23</v>
      </c>
      <c r="X18" s="82">
        <f t="shared" si="0"/>
        <v>24</v>
      </c>
      <c r="Y18" s="82">
        <f t="shared" si="0"/>
        <v>25</v>
      </c>
      <c r="Z18" s="82">
        <f t="shared" si="0"/>
        <v>26</v>
      </c>
      <c r="AA18" s="82">
        <f t="shared" si="0"/>
        <v>27</v>
      </c>
    </row>
    <row r="19" spans="1:32" s="8" customFormat="1" ht="25.5">
      <c r="A19" s="143">
        <v>1</v>
      </c>
      <c r="B19" s="85" t="s">
        <v>95</v>
      </c>
      <c r="C19" s="77" t="s">
        <v>33</v>
      </c>
      <c r="D19" s="78">
        <f>D20+D26+D27+D31</f>
        <v>3571.5400000000004</v>
      </c>
      <c r="E19" s="78">
        <f>E20+E26+E27+E31</f>
        <v>4485.3540000000003</v>
      </c>
      <c r="F19" s="78">
        <f>F20+F26+F27+F31</f>
        <v>4669.87</v>
      </c>
      <c r="G19" s="78">
        <f>G20+G26+G27+G31</f>
        <v>3047.6738924708407</v>
      </c>
      <c r="H19" s="78">
        <f t="shared" ref="H19:AA19" si="1">H20+H26+H27+H31</f>
        <v>1593.774428434059</v>
      </c>
      <c r="I19" s="78">
        <f t="shared" si="1"/>
        <v>2009.6264192791234</v>
      </c>
      <c r="J19" s="78">
        <f t="shared" si="1"/>
        <v>1650.8511492158536</v>
      </c>
      <c r="K19" s="78">
        <f>K20+K26+K27+K31</f>
        <v>1161.9435129970243</v>
      </c>
      <c r="L19" s="78">
        <f t="shared" si="1"/>
        <v>0</v>
      </c>
      <c r="M19" s="78">
        <f t="shared" si="1"/>
        <v>0</v>
      </c>
      <c r="N19" s="78">
        <f t="shared" si="1"/>
        <v>0</v>
      </c>
      <c r="O19" s="78">
        <f t="shared" si="1"/>
        <v>0</v>
      </c>
      <c r="P19" s="78">
        <f t="shared" si="1"/>
        <v>1977.7649605797333</v>
      </c>
      <c r="Q19" s="78">
        <f>Q20+Q26+Q27+Q31</f>
        <v>2475.728249169561</v>
      </c>
      <c r="R19" s="78">
        <f>R20+R26+R27+R31</f>
        <v>3019.0188507841467</v>
      </c>
      <c r="S19" s="78">
        <f t="shared" si="1"/>
        <v>1885.7303794738157</v>
      </c>
      <c r="T19" s="78">
        <f t="shared" si="1"/>
        <v>488.68781894026063</v>
      </c>
      <c r="U19" s="78">
        <f t="shared" si="1"/>
        <v>598.83459654924332</v>
      </c>
      <c r="V19" s="78">
        <f>V20+V26+V27+V31</f>
        <v>744.83167532287223</v>
      </c>
      <c r="W19" s="78">
        <f t="shared" si="1"/>
        <v>502.84025658100575</v>
      </c>
      <c r="X19" s="78">
        <f t="shared" si="1"/>
        <v>1489.0771416394725</v>
      </c>
      <c r="Y19" s="78">
        <f t="shared" si="1"/>
        <v>1876.8936526203174</v>
      </c>
      <c r="Z19" s="78">
        <f>Z20+Z26+Z27+Z31</f>
        <v>2274.1871754612739</v>
      </c>
      <c r="AA19" s="78">
        <f t="shared" si="1"/>
        <v>1382.8901228928098</v>
      </c>
      <c r="AC19" s="144">
        <f>D19-H19-P19</f>
        <v>6.1098620813027082E-4</v>
      </c>
      <c r="AD19" s="144">
        <f>E19-I19-Q19</f>
        <v>-6.6844868388216128E-4</v>
      </c>
      <c r="AE19" s="144">
        <f>F19-J19-R19</f>
        <v>0</v>
      </c>
      <c r="AF19" s="144">
        <f>G19-K19-S19</f>
        <v>0</v>
      </c>
    </row>
    <row r="20" spans="1:32" s="8" customFormat="1" ht="25.5">
      <c r="A20" s="143" t="s">
        <v>96</v>
      </c>
      <c r="B20" s="85" t="s">
        <v>97</v>
      </c>
      <c r="C20" s="77" t="s">
        <v>33</v>
      </c>
      <c r="D20" s="78">
        <f>D21+D22+D23+D24+D25</f>
        <v>3015.9090000000001</v>
      </c>
      <c r="E20" s="78">
        <f>E21+E22+E23+E24+E25</f>
        <v>3645.3609999999999</v>
      </c>
      <c r="F20" s="78">
        <f>F21+F22+F23+F24+F25</f>
        <v>4109.67</v>
      </c>
      <c r="G20" s="78">
        <f>G21+G22+G23+G24+G25</f>
        <v>2355.2698924708407</v>
      </c>
      <c r="H20" s="78">
        <f t="shared" ref="H20:AA20" si="2">H21+H22+H23+H24+H25</f>
        <v>1345.8280301170182</v>
      </c>
      <c r="I20" s="78">
        <f t="shared" si="2"/>
        <v>1633.2743799953726</v>
      </c>
      <c r="J20" s="78">
        <f t="shared" si="2"/>
        <v>1410.3111891640344</v>
      </c>
      <c r="K20" s="78">
        <f t="shared" si="2"/>
        <v>891.1801659763961</v>
      </c>
      <c r="L20" s="78">
        <f t="shared" si="2"/>
        <v>0</v>
      </c>
      <c r="M20" s="78">
        <f t="shared" si="2"/>
        <v>0</v>
      </c>
      <c r="N20" s="78">
        <f t="shared" si="2"/>
        <v>0</v>
      </c>
      <c r="O20" s="78">
        <f t="shared" si="2"/>
        <v>0</v>
      </c>
      <c r="P20" s="78">
        <f t="shared" si="2"/>
        <v>1670.0806985236236</v>
      </c>
      <c r="Q20" s="78">
        <f>Q21+Q22+Q23+Q24+Q25</f>
        <v>2012.0869759952059</v>
      </c>
      <c r="R20" s="78">
        <f>R21+R22+R23+R24+R25</f>
        <v>2699.3588108359659</v>
      </c>
      <c r="S20" s="78">
        <f t="shared" si="2"/>
        <v>1464.089726494444</v>
      </c>
      <c r="T20" s="78">
        <f t="shared" si="2"/>
        <v>412.66176252605385</v>
      </c>
      <c r="U20" s="78">
        <f t="shared" si="2"/>
        <v>486.68807048704434</v>
      </c>
      <c r="V20" s="78">
        <f t="shared" si="2"/>
        <v>659.58434980728691</v>
      </c>
      <c r="W20" s="78">
        <f t="shared" si="2"/>
        <v>390.40766907734564</v>
      </c>
      <c r="X20" s="78">
        <f>X21+X22+X23+X24+X25</f>
        <v>1257.4189359975696</v>
      </c>
      <c r="Y20" s="78">
        <f t="shared" si="2"/>
        <v>1525.3989055081613</v>
      </c>
      <c r="Z20" s="78">
        <f t="shared" si="2"/>
        <v>2039.7744610286786</v>
      </c>
      <c r="AA20" s="78">
        <f t="shared" si="2"/>
        <v>1073.6820574170983</v>
      </c>
      <c r="AC20" s="144">
        <f t="shared" ref="AC20:AF45" si="3">D20-H20-P20</f>
        <v>2.713593582939211E-4</v>
      </c>
      <c r="AD20" s="144">
        <f t="shared" si="3"/>
        <v>-3.5599057855506544E-4</v>
      </c>
      <c r="AE20" s="144">
        <f t="shared" si="3"/>
        <v>0</v>
      </c>
      <c r="AF20" s="144">
        <f t="shared" si="3"/>
        <v>0</v>
      </c>
    </row>
    <row r="21" spans="1:32" s="8" customFormat="1" ht="12.75">
      <c r="A21" s="143" t="s">
        <v>98</v>
      </c>
      <c r="B21" s="85" t="s">
        <v>99</v>
      </c>
      <c r="C21" s="77" t="s">
        <v>33</v>
      </c>
      <c r="D21" s="78">
        <v>2754.6729999999998</v>
      </c>
      <c r="E21" s="78">
        <v>3426.5839999999998</v>
      </c>
      <c r="F21" s="78">
        <v>3868.6</v>
      </c>
      <c r="G21" s="78">
        <f>Дод8!H19</f>
        <v>2123.9451979360001</v>
      </c>
      <c r="H21" s="78">
        <f>D21*H14</f>
        <v>1229.2533154039252</v>
      </c>
      <c r="I21" s="78">
        <f>E21*I14</f>
        <v>1535.2531225582495</v>
      </c>
      <c r="J21" s="78">
        <v>1306.8</v>
      </c>
      <c r="K21" s="78">
        <f>Дод8!H20</f>
        <v>798.51606882400006</v>
      </c>
      <c r="L21" s="78"/>
      <c r="M21" s="78"/>
      <c r="N21" s="78"/>
      <c r="O21" s="78"/>
      <c r="P21" s="78">
        <f t="shared" ref="P21:S22" si="4">T21+X21</f>
        <v>1525.4200430769515</v>
      </c>
      <c r="Q21" s="78">
        <f t="shared" si="4"/>
        <v>1891.3311520523087</v>
      </c>
      <c r="R21" s="78">
        <f t="shared" si="4"/>
        <v>2561.8000000000002</v>
      </c>
      <c r="S21" s="78">
        <f>AA21+W21</f>
        <v>1325.4291291120001</v>
      </c>
      <c r="T21" s="78">
        <f>D21*T14</f>
        <v>376.91727945469586</v>
      </c>
      <c r="U21" s="78">
        <f>E21*U14</f>
        <v>457.47939787630861</v>
      </c>
      <c r="V21" s="78">
        <v>622.9</v>
      </c>
      <c r="W21" s="78">
        <f>Дод8!H22</f>
        <v>353.43315347999999</v>
      </c>
      <c r="X21" s="78">
        <f>(D21*X14)+0.007</f>
        <v>1148.5027636222555</v>
      </c>
      <c r="Y21" s="78">
        <f>(E21*Y14)-0.001</f>
        <v>1433.851754176</v>
      </c>
      <c r="Z21" s="78">
        <v>1938.9</v>
      </c>
      <c r="AA21" s="78">
        <f>Дод8!H23</f>
        <v>971.99597563200007</v>
      </c>
      <c r="AC21" s="144">
        <f>D21-H21-P21</f>
        <v>-3.5848087691192632E-4</v>
      </c>
      <c r="AD21" s="144">
        <f>E21-I21-Q21</f>
        <v>-2.7461055833555292E-4</v>
      </c>
      <c r="AE21" s="144">
        <f>F21-J21-R21</f>
        <v>0</v>
      </c>
      <c r="AF21" s="144">
        <f>G21-K21-S21</f>
        <v>0</v>
      </c>
    </row>
    <row r="22" spans="1:32" s="8" customFormat="1" ht="12.75">
      <c r="A22" s="143" t="s">
        <v>100</v>
      </c>
      <c r="B22" s="85" t="s">
        <v>101</v>
      </c>
      <c r="C22" s="77" t="s">
        <v>33</v>
      </c>
      <c r="D22" s="78">
        <v>201.358</v>
      </c>
      <c r="E22" s="78">
        <v>154.15700000000001</v>
      </c>
      <c r="F22" s="78">
        <v>227.7</v>
      </c>
      <c r="G22" s="78">
        <f>Дод9!C25</f>
        <v>180.68669453484</v>
      </c>
      <c r="H22" s="78">
        <f>D22*H14</f>
        <v>89.854581318037958</v>
      </c>
      <c r="I22" s="78">
        <f>E22*I14</f>
        <v>69.068791430244261</v>
      </c>
      <c r="J22" s="78">
        <f>F22*J14</f>
        <v>97.770347918242194</v>
      </c>
      <c r="K22" s="78">
        <f>G22*K14</f>
        <v>72.379515944848805</v>
      </c>
      <c r="L22" s="78"/>
      <c r="M22" s="78"/>
      <c r="N22" s="78"/>
      <c r="O22" s="78"/>
      <c r="P22" s="78">
        <f t="shared" si="4"/>
        <v>111.50293320763981</v>
      </c>
      <c r="Q22" s="78">
        <f t="shared" si="4"/>
        <v>85.088265912619619</v>
      </c>
      <c r="R22" s="78">
        <f t="shared" si="4"/>
        <v>129.92965208175781</v>
      </c>
      <c r="S22" s="78">
        <f t="shared" si="4"/>
        <v>108.30717858999121</v>
      </c>
      <c r="T22" s="78">
        <f>D22*T14</f>
        <v>27.55147691084882</v>
      </c>
      <c r="U22" s="78">
        <f>E22*U14</f>
        <v>20.581328675560886</v>
      </c>
      <c r="V22" s="78">
        <f>F22*V14</f>
        <v>34.649796536770403</v>
      </c>
      <c r="W22" s="78">
        <f>G22*W14</f>
        <v>28.880630400249242</v>
      </c>
      <c r="X22" s="78">
        <f>D22*X14</f>
        <v>83.951456296790994</v>
      </c>
      <c r="Y22" s="78">
        <f>E22*Y14</f>
        <v>64.506937237058736</v>
      </c>
      <c r="Z22" s="78">
        <f>F22*Z14</f>
        <v>95.279855544987399</v>
      </c>
      <c r="AA22" s="78">
        <f>G22*AA14</f>
        <v>79.426548189741965</v>
      </c>
      <c r="AC22" s="144">
        <f>D22-H22-P22</f>
        <v>4.8547432223244869E-4</v>
      </c>
      <c r="AD22" s="144">
        <f t="shared" si="3"/>
        <v>-5.7342863868825589E-5</v>
      </c>
      <c r="AE22" s="144">
        <f t="shared" si="3"/>
        <v>0</v>
      </c>
      <c r="AF22" s="144">
        <f t="shared" si="3"/>
        <v>0</v>
      </c>
    </row>
    <row r="23" spans="1:32" s="8" customFormat="1" ht="12.75">
      <c r="A23" s="143" t="s">
        <v>102</v>
      </c>
      <c r="B23" s="85" t="s">
        <v>103</v>
      </c>
      <c r="C23" s="77" t="s">
        <v>33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C23" s="144">
        <f t="shared" si="3"/>
        <v>0</v>
      </c>
      <c r="AD23" s="144">
        <f>E23-I23-Q23</f>
        <v>0</v>
      </c>
      <c r="AE23" s="144">
        <f t="shared" si="3"/>
        <v>0</v>
      </c>
      <c r="AF23" s="144">
        <f t="shared" si="3"/>
        <v>0</v>
      </c>
    </row>
    <row r="24" spans="1:32" s="8" customFormat="1" ht="25.5">
      <c r="A24" s="143" t="s">
        <v>104</v>
      </c>
      <c r="B24" s="85" t="s">
        <v>105</v>
      </c>
      <c r="C24" s="77" t="s">
        <v>33</v>
      </c>
      <c r="D24" s="78">
        <v>6.125</v>
      </c>
      <c r="E24" s="78">
        <v>8.3659999999999997</v>
      </c>
      <c r="F24" s="78">
        <v>6.4</v>
      </c>
      <c r="G24" s="78">
        <v>7.4720000000000004</v>
      </c>
      <c r="H24" s="78">
        <f>D24*H14</f>
        <v>2.7332378677429379</v>
      </c>
      <c r="I24" s="78">
        <f>E24*I14</f>
        <v>3.7483183319954554</v>
      </c>
      <c r="J24" s="78">
        <f>F24*J14</f>
        <v>2.7480466696387795</v>
      </c>
      <c r="K24" s="78">
        <f>G24*K14</f>
        <v>2.9931354078516801</v>
      </c>
      <c r="L24" s="78"/>
      <c r="M24" s="78"/>
      <c r="N24" s="78"/>
      <c r="O24" s="78"/>
      <c r="P24" s="78">
        <f t="shared" ref="P24:S26" si="5">T24+X24</f>
        <v>3.3917473648764584</v>
      </c>
      <c r="Q24" s="78">
        <f t="shared" si="5"/>
        <v>4.6176847799644234</v>
      </c>
      <c r="R24" s="78">
        <f t="shared" si="5"/>
        <v>3.6519533303612208</v>
      </c>
      <c r="S24" s="78">
        <f t="shared" si="5"/>
        <v>4.4788645921483203</v>
      </c>
      <c r="T24" s="78">
        <f>D24*T14</f>
        <v>0.8380734615905453</v>
      </c>
      <c r="U24" s="78">
        <f>E24*U14</f>
        <v>1.1169353042660557</v>
      </c>
      <c r="V24" s="78">
        <f>F24*V14</f>
        <v>0.97390732470500918</v>
      </c>
      <c r="W24" s="78">
        <f>G24*W14</f>
        <v>1.1943107980707044</v>
      </c>
      <c r="X24" s="78">
        <f>D24*X14</f>
        <v>2.553673903285913</v>
      </c>
      <c r="Y24" s="78">
        <f>E24*Y14</f>
        <v>3.5007494756983677</v>
      </c>
      <c r="Z24" s="78">
        <f>F24*Z14</f>
        <v>2.6780460056562116</v>
      </c>
      <c r="AA24" s="78">
        <f>G24*AA14</f>
        <v>3.2845537940776159</v>
      </c>
      <c r="AC24" s="144">
        <f t="shared" si="3"/>
        <v>1.476738060368632E-5</v>
      </c>
      <c r="AD24" s="144">
        <f t="shared" si="3"/>
        <v>-3.1119598791207181E-6</v>
      </c>
      <c r="AE24" s="144">
        <f t="shared" si="3"/>
        <v>0</v>
      </c>
      <c r="AF24" s="144">
        <f t="shared" si="3"/>
        <v>0</v>
      </c>
    </row>
    <row r="25" spans="1:32" s="8" customFormat="1" ht="51" customHeight="1">
      <c r="A25" s="143" t="s">
        <v>106</v>
      </c>
      <c r="B25" s="86" t="s">
        <v>107</v>
      </c>
      <c r="C25" s="77" t="s">
        <v>33</v>
      </c>
      <c r="D25" s="78">
        <v>53.753</v>
      </c>
      <c r="E25" s="78">
        <f>56.254</f>
        <v>56.253999999999998</v>
      </c>
      <c r="F25" s="78">
        <v>6.97</v>
      </c>
      <c r="G25" s="78">
        <v>43.165999999999997</v>
      </c>
      <c r="H25" s="78">
        <f>D25*H14</f>
        <v>23.986895527312022</v>
      </c>
      <c r="I25" s="78">
        <f>E25*I14</f>
        <v>25.204147674883142</v>
      </c>
      <c r="J25" s="78">
        <f>F25*J14</f>
        <v>2.9927945761534831</v>
      </c>
      <c r="K25" s="78">
        <f>G25*K14</f>
        <v>17.291445799695612</v>
      </c>
      <c r="L25" s="78"/>
      <c r="M25" s="78"/>
      <c r="N25" s="78"/>
      <c r="O25" s="78"/>
      <c r="P25" s="78">
        <f t="shared" si="5"/>
        <v>29.765974874155795</v>
      </c>
      <c r="Q25" s="78">
        <f t="shared" si="5"/>
        <v>31.049873250313013</v>
      </c>
      <c r="R25" s="78">
        <f t="shared" si="5"/>
        <v>3.9772054238465167</v>
      </c>
      <c r="S25" s="78">
        <f t="shared" si="5"/>
        <v>25.874554200304384</v>
      </c>
      <c r="T25" s="78">
        <f>D25*T14</f>
        <v>7.3549326989186259</v>
      </c>
      <c r="U25" s="78">
        <f>E25*U14</f>
        <v>7.5104086309087608</v>
      </c>
      <c r="V25" s="78">
        <f>F25*V14</f>
        <v>1.0606459458115489</v>
      </c>
      <c r="W25" s="78">
        <f>G25*W14</f>
        <v>6.8995743990256981</v>
      </c>
      <c r="X25" s="78">
        <f>D25*X14</f>
        <v>22.411042175237171</v>
      </c>
      <c r="Y25" s="78">
        <f>E25*Y14</f>
        <v>23.539464619404253</v>
      </c>
      <c r="Z25" s="78">
        <f>F25*Z14</f>
        <v>2.916559478034968</v>
      </c>
      <c r="AA25" s="78">
        <f>G25*AA14</f>
        <v>18.974979801278685</v>
      </c>
      <c r="AC25" s="144">
        <f t="shared" si="3"/>
        <v>1.2959853218319495E-4</v>
      </c>
      <c r="AD25" s="144">
        <f t="shared" si="3"/>
        <v>-2.0925196157151049E-5</v>
      </c>
      <c r="AE25" s="144">
        <f t="shared" si="3"/>
        <v>0</v>
      </c>
      <c r="AF25" s="144">
        <f t="shared" si="3"/>
        <v>0</v>
      </c>
    </row>
    <row r="26" spans="1:32" s="8" customFormat="1" ht="31.5" customHeight="1">
      <c r="A26" s="143" t="s">
        <v>62</v>
      </c>
      <c r="B26" s="86" t="s">
        <v>108</v>
      </c>
      <c r="C26" s="77" t="s">
        <v>33</v>
      </c>
      <c r="D26" s="78">
        <v>238.929</v>
      </c>
      <c r="E26" s="78">
        <v>306.52499999999998</v>
      </c>
      <c r="F26" s="78">
        <v>215.4</v>
      </c>
      <c r="G26" s="78">
        <v>288.33499999999998</v>
      </c>
      <c r="H26" s="78">
        <f>D26*H14</f>
        <v>106.62037395950243</v>
      </c>
      <c r="I26" s="78">
        <f>E26*I14</f>
        <v>137.33603594488488</v>
      </c>
      <c r="J26" s="78">
        <f>F26*J14</f>
        <v>92.488945725030163</v>
      </c>
      <c r="K26" s="78">
        <f>G26*K14</f>
        <v>115.50129788850563</v>
      </c>
      <c r="L26" s="78"/>
      <c r="M26" s="78"/>
      <c r="N26" s="78"/>
      <c r="O26" s="78"/>
      <c r="P26" s="78">
        <f t="shared" si="5"/>
        <v>132.30904998245995</v>
      </c>
      <c r="Q26" s="78">
        <f t="shared" si="5"/>
        <v>169.1890780753759</v>
      </c>
      <c r="R26" s="78">
        <f t="shared" si="5"/>
        <v>122.91105427496984</v>
      </c>
      <c r="S26" s="78">
        <f t="shared" si="5"/>
        <v>172.83370211149435</v>
      </c>
      <c r="T26" s="78">
        <f>D26*T14</f>
        <v>32.692253731325287</v>
      </c>
      <c r="U26" s="78">
        <f>E26*U14</f>
        <v>40.923809961768193</v>
      </c>
      <c r="V26" s="78">
        <f>F26*V14</f>
        <v>32.778068397102963</v>
      </c>
      <c r="W26" s="78">
        <f>G26*W14</f>
        <v>46.086938431707239</v>
      </c>
      <c r="X26" s="78">
        <f>(D26*X14)+0.001</f>
        <v>99.616796251134673</v>
      </c>
      <c r="Y26" s="78">
        <f>E26*Y14</f>
        <v>128.2652681136077</v>
      </c>
      <c r="Z26" s="78">
        <f>F26*Z14</f>
        <v>90.132985877866872</v>
      </c>
      <c r="AA26" s="78">
        <f>G26*AA14</f>
        <v>126.74676367978711</v>
      </c>
      <c r="AC26" s="144">
        <f t="shared" si="3"/>
        <v>-4.2394196236728021E-4</v>
      </c>
      <c r="AD26" s="144">
        <f t="shared" si="3"/>
        <v>-1.1402026080986616E-4</v>
      </c>
      <c r="AE26" s="144">
        <f t="shared" si="3"/>
        <v>0</v>
      </c>
      <c r="AF26" s="144">
        <f t="shared" si="3"/>
        <v>0</v>
      </c>
    </row>
    <row r="27" spans="1:32" s="8" customFormat="1" ht="18" customHeight="1">
      <c r="A27" s="143" t="s">
        <v>109</v>
      </c>
      <c r="B27" s="85" t="s">
        <v>110</v>
      </c>
      <c r="C27" s="77" t="s">
        <v>33</v>
      </c>
      <c r="D27" s="78">
        <f>D28+D29+D30</f>
        <v>115.3</v>
      </c>
      <c r="E27" s="78">
        <f>E28+E29+E30</f>
        <v>229.39100000000002</v>
      </c>
      <c r="F27" s="78">
        <f t="shared" ref="F27:AA27" si="6">F28+F29+F30</f>
        <v>154.5</v>
      </c>
      <c r="G27" s="78">
        <f>G28+G29+G30</f>
        <v>148.36799999999999</v>
      </c>
      <c r="H27" s="78">
        <f t="shared" si="6"/>
        <v>51.451808351144606</v>
      </c>
      <c r="I27" s="78">
        <f t="shared" si="6"/>
        <v>102.77677390566215</v>
      </c>
      <c r="J27" s="78">
        <f t="shared" si="6"/>
        <v>66.339564134248661</v>
      </c>
      <c r="K27" s="78">
        <f t="shared" si="6"/>
        <v>52.833286160618051</v>
      </c>
      <c r="L27" s="78">
        <f t="shared" si="6"/>
        <v>0</v>
      </c>
      <c r="M27" s="78">
        <f t="shared" si="6"/>
        <v>0</v>
      </c>
      <c r="N27" s="78">
        <f t="shared" si="6"/>
        <v>0</v>
      </c>
      <c r="O27" s="78">
        <f t="shared" si="6"/>
        <v>0</v>
      </c>
      <c r="P27" s="78">
        <f t="shared" si="6"/>
        <v>63.847913660449898</v>
      </c>
      <c r="Q27" s="78">
        <f>Q28+Q29+Q30</f>
        <v>126.61431142252201</v>
      </c>
      <c r="R27" s="78">
        <f>R28+R29+R30</f>
        <v>88.160435865751339</v>
      </c>
      <c r="S27" s="78">
        <f t="shared" si="6"/>
        <v>95.534713839381951</v>
      </c>
      <c r="T27" s="78">
        <f t="shared" si="6"/>
        <v>15.776305325941204</v>
      </c>
      <c r="U27" s="78">
        <f t="shared" si="6"/>
        <v>30.625735881053647</v>
      </c>
      <c r="V27" s="78">
        <f>V28+V29+V30</f>
        <v>23.510731510456864</v>
      </c>
      <c r="W27" s="78">
        <f t="shared" si="6"/>
        <v>25.474869444346126</v>
      </c>
      <c r="X27" s="78">
        <f t="shared" si="6"/>
        <v>48.071608334508696</v>
      </c>
      <c r="Y27" s="78">
        <f t="shared" si="6"/>
        <v>95.988575541468364</v>
      </c>
      <c r="Z27" s="78">
        <f>Z28+Z29+Z30</f>
        <v>64.649704355294489</v>
      </c>
      <c r="AA27" s="78">
        <f t="shared" si="6"/>
        <v>70.05984439503581</v>
      </c>
      <c r="AC27" s="144">
        <f t="shared" si="3"/>
        <v>2.7798840549309034E-4</v>
      </c>
      <c r="AD27" s="144">
        <f>E27-I27-Q27</f>
        <v>-8.5328184141530983E-5</v>
      </c>
      <c r="AE27" s="144">
        <f>F27-J27-R27</f>
        <v>0</v>
      </c>
      <c r="AF27" s="144">
        <f t="shared" si="3"/>
        <v>0</v>
      </c>
    </row>
    <row r="28" spans="1:32" s="8" customFormat="1" ht="34.5" customHeight="1">
      <c r="A28" s="143" t="s">
        <v>111</v>
      </c>
      <c r="B28" s="86" t="s">
        <v>112</v>
      </c>
      <c r="C28" s="77" t="s">
        <v>33</v>
      </c>
      <c r="D28" s="78">
        <v>52.564</v>
      </c>
      <c r="E28" s="78">
        <v>67.436000000000007</v>
      </c>
      <c r="F28" s="78">
        <v>47</v>
      </c>
      <c r="G28" s="78">
        <v>63.433999999999997</v>
      </c>
      <c r="H28" s="78">
        <f>D28*H14</f>
        <v>23.456312698782007</v>
      </c>
      <c r="I28" s="78">
        <f>E28*I14</f>
        <v>30.214151928812523</v>
      </c>
      <c r="J28" s="78">
        <f>F28*J14</f>
        <v>20.180967730159786</v>
      </c>
      <c r="K28" s="78">
        <f>G28*K14</f>
        <v>25.4104057095374</v>
      </c>
      <c r="L28" s="78"/>
      <c r="M28" s="78"/>
      <c r="N28" s="78"/>
      <c r="O28" s="78"/>
      <c r="P28" s="78">
        <f t="shared" ref="P28:S30" si="7">T28+X28</f>
        <v>29.107560569365901</v>
      </c>
      <c r="Q28" s="78">
        <f t="shared" si="7"/>
        <v>37.221873155830849</v>
      </c>
      <c r="R28" s="78">
        <f t="shared" si="7"/>
        <v>26.819032269840214</v>
      </c>
      <c r="S28" s="78">
        <f t="shared" si="7"/>
        <v>38.023594290462597</v>
      </c>
      <c r="T28" s="78">
        <f>D28*T14</f>
        <v>7.1922438261298653</v>
      </c>
      <c r="U28" s="78">
        <f>E28*U14</f>
        <v>9.0033049460298518</v>
      </c>
      <c r="V28" s="78">
        <f>F28*V14</f>
        <v>7.1521319158024115</v>
      </c>
      <c r="W28" s="78">
        <f>G28*W14</f>
        <v>10.139174406426266</v>
      </c>
      <c r="X28" s="78">
        <f>D28*X14</f>
        <v>21.915316743236037</v>
      </c>
      <c r="Y28" s="78">
        <f>E28*Y14</f>
        <v>28.218568209800999</v>
      </c>
      <c r="Z28" s="78">
        <f>F28*Z14</f>
        <v>19.666900354037804</v>
      </c>
      <c r="AA28" s="78">
        <f>G28*AA14</f>
        <v>27.88441988403633</v>
      </c>
      <c r="AC28" s="144">
        <f t="shared" si="3"/>
        <v>1.2673185209166604E-4</v>
      </c>
      <c r="AD28" s="144">
        <f t="shared" si="3"/>
        <v>-2.5084643368700199E-5</v>
      </c>
      <c r="AE28" s="144">
        <f t="shared" si="3"/>
        <v>0</v>
      </c>
      <c r="AF28" s="144">
        <f t="shared" si="3"/>
        <v>0</v>
      </c>
    </row>
    <row r="29" spans="1:32" s="8" customFormat="1" ht="12.75">
      <c r="A29" s="143" t="s">
        <v>113</v>
      </c>
      <c r="B29" s="85" t="s">
        <v>114</v>
      </c>
      <c r="C29" s="77" t="s">
        <v>33</v>
      </c>
      <c r="D29" s="78">
        <v>32.908999999999999</v>
      </c>
      <c r="E29" s="78">
        <v>29.532</v>
      </c>
      <c r="F29" s="78">
        <v>35.700000000000003</v>
      </c>
      <c r="G29" s="78">
        <v>33.832999999999998</v>
      </c>
      <c r="H29" s="78">
        <f>D29*H14</f>
        <v>14.685408161559565</v>
      </c>
      <c r="I29" s="78">
        <f>E29*I14</f>
        <v>13.231572672781473</v>
      </c>
      <c r="J29" s="78">
        <f>F29*J14</f>
        <v>15.328947829078817</v>
      </c>
      <c r="K29" s="78">
        <f>G29*K14</f>
        <v>13.55283060142477</v>
      </c>
      <c r="L29" s="78"/>
      <c r="M29" s="78"/>
      <c r="N29" s="78"/>
      <c r="O29" s="78"/>
      <c r="P29" s="78">
        <f t="shared" si="7"/>
        <v>18.223512494811324</v>
      </c>
      <c r="Q29" s="78">
        <f t="shared" si="7"/>
        <v>16.300438312444342</v>
      </c>
      <c r="R29" s="78">
        <f t="shared" si="7"/>
        <v>20.371052170921185</v>
      </c>
      <c r="S29" s="78">
        <f t="shared" si="7"/>
        <v>20.280169398575229</v>
      </c>
      <c r="T29" s="78">
        <f>D29*T14</f>
        <v>4.5028831914258376</v>
      </c>
      <c r="U29" s="78">
        <f>E29*U14</f>
        <v>3.9427842942368105</v>
      </c>
      <c r="V29" s="78">
        <f>F29*V14</f>
        <v>5.4325767956201299</v>
      </c>
      <c r="W29" s="78">
        <f>G29*W14</f>
        <v>5.4078047686196653</v>
      </c>
      <c r="X29" s="78">
        <f>D29*X14</f>
        <v>13.720629303385486</v>
      </c>
      <c r="Y29" s="78">
        <f>E29*Y14</f>
        <v>12.35765401820753</v>
      </c>
      <c r="Z29" s="78">
        <f>F29*Z14</f>
        <v>14.938475375301056</v>
      </c>
      <c r="AA29" s="78">
        <f>G29*AA14</f>
        <v>14.872364629955563</v>
      </c>
      <c r="AC29" s="144">
        <f t="shared" si="3"/>
        <v>7.9343629110439906E-5</v>
      </c>
      <c r="AD29" s="144">
        <f t="shared" si="3"/>
        <v>-1.0985225813442412E-5</v>
      </c>
      <c r="AE29" s="144">
        <f t="shared" si="3"/>
        <v>0</v>
      </c>
      <c r="AF29" s="144">
        <f t="shared" si="3"/>
        <v>0</v>
      </c>
    </row>
    <row r="30" spans="1:32" s="8" customFormat="1" ht="12.75">
      <c r="A30" s="143" t="s">
        <v>115</v>
      </c>
      <c r="B30" s="85" t="s">
        <v>116</v>
      </c>
      <c r="C30" s="77" t="s">
        <v>33</v>
      </c>
      <c r="D30" s="78">
        <v>29.827000000000002</v>
      </c>
      <c r="E30" s="78">
        <v>132.423</v>
      </c>
      <c r="F30" s="78">
        <v>71.8</v>
      </c>
      <c r="G30" s="78">
        <v>51.100999999999999</v>
      </c>
      <c r="H30" s="78">
        <f>D30*H14</f>
        <v>13.310087490803038</v>
      </c>
      <c r="I30" s="78">
        <f>E30*I14</f>
        <v>59.331049304068159</v>
      </c>
      <c r="J30" s="78">
        <f>F30*J14</f>
        <v>30.829648575010054</v>
      </c>
      <c r="K30" s="78">
        <f>G30*K14-6.6</f>
        <v>13.870049849655876</v>
      </c>
      <c r="L30" s="78"/>
      <c r="M30" s="78"/>
      <c r="N30" s="78"/>
      <c r="O30" s="78"/>
      <c r="P30" s="78">
        <f t="shared" si="7"/>
        <v>16.516840596272672</v>
      </c>
      <c r="Q30" s="78">
        <f t="shared" si="7"/>
        <v>73.091999954246816</v>
      </c>
      <c r="R30" s="78">
        <f t="shared" si="7"/>
        <v>40.970351424989943</v>
      </c>
      <c r="S30" s="78">
        <f t="shared" si="7"/>
        <v>37.230950150344128</v>
      </c>
      <c r="T30" s="78">
        <f>D30*T14</f>
        <v>4.0811783083855016</v>
      </c>
      <c r="U30" s="78">
        <f>E30*U14</f>
        <v>17.679646640786984</v>
      </c>
      <c r="V30" s="78">
        <f>F30*V14</f>
        <v>10.926022799034321</v>
      </c>
      <c r="W30" s="78">
        <f>G30*W14+1.76</f>
        <v>9.927890269300196</v>
      </c>
      <c r="X30" s="78">
        <f>D30*X14</f>
        <v>12.435662287887173</v>
      </c>
      <c r="Y30" s="78">
        <f>E30*Y14</f>
        <v>55.412353313459832</v>
      </c>
      <c r="Z30" s="78">
        <f>F30*Z14</f>
        <v>30.044328625955622</v>
      </c>
      <c r="AA30" s="78">
        <f>G30*AA14+4.84</f>
        <v>27.303059881043929</v>
      </c>
      <c r="AC30" s="144">
        <f t="shared" si="3"/>
        <v>7.1912924290984392E-5</v>
      </c>
      <c r="AD30" s="144">
        <f t="shared" si="3"/>
        <v>-4.9258314973599227E-5</v>
      </c>
      <c r="AE30" s="144">
        <f t="shared" si="3"/>
        <v>0</v>
      </c>
      <c r="AF30" s="144">
        <f t="shared" si="3"/>
        <v>0</v>
      </c>
    </row>
    <row r="31" spans="1:32" s="8" customFormat="1" ht="25.5">
      <c r="A31" s="143" t="s">
        <v>117</v>
      </c>
      <c r="B31" s="85" t="s">
        <v>118</v>
      </c>
      <c r="C31" s="77" t="s">
        <v>33</v>
      </c>
      <c r="D31" s="78">
        <f>D32+D33+D34</f>
        <v>201.40199999999999</v>
      </c>
      <c r="E31" s="78">
        <f>E32+E33+E34</f>
        <v>304.077</v>
      </c>
      <c r="F31" s="78">
        <f>F32+F33+F34</f>
        <v>190.3</v>
      </c>
      <c r="G31" s="78">
        <f>G32+G33+G34</f>
        <v>255.70099999999996</v>
      </c>
      <c r="H31" s="78">
        <f t="shared" ref="H31:AA31" si="8">H32+H33+H34</f>
        <v>89.874216006393993</v>
      </c>
      <c r="I31" s="78">
        <f t="shared" si="8"/>
        <v>136.23922943320372</v>
      </c>
      <c r="J31" s="78">
        <f t="shared" si="8"/>
        <v>81.711450192540582</v>
      </c>
      <c r="K31" s="78">
        <f t="shared" si="8"/>
        <v>102.4287629715046</v>
      </c>
      <c r="L31" s="78">
        <f t="shared" si="8"/>
        <v>0</v>
      </c>
      <c r="M31" s="78">
        <f t="shared" si="8"/>
        <v>0</v>
      </c>
      <c r="N31" s="78">
        <f t="shared" si="8"/>
        <v>0</v>
      </c>
      <c r="O31" s="78">
        <f t="shared" si="8"/>
        <v>0</v>
      </c>
      <c r="P31" s="78">
        <f t="shared" si="8"/>
        <v>111.52729841319973</v>
      </c>
      <c r="Q31" s="78">
        <f>Q32+Q33+Q34</f>
        <v>167.83788367645732</v>
      </c>
      <c r="R31" s="78">
        <f>R32+R33+R34</f>
        <v>108.58854980745943</v>
      </c>
      <c r="S31" s="78">
        <f t="shared" si="8"/>
        <v>153.27223702849537</v>
      </c>
      <c r="T31" s="78">
        <f t="shared" si="8"/>
        <v>27.557497356940242</v>
      </c>
      <c r="U31" s="78">
        <f>U32+U33+U34</f>
        <v>40.596980219377173</v>
      </c>
      <c r="V31" s="78">
        <f>V32+V33+V34</f>
        <v>28.958525608025511</v>
      </c>
      <c r="W31" s="78">
        <f t="shared" si="8"/>
        <v>40.87077962760668</v>
      </c>
      <c r="X31" s="78">
        <f t="shared" si="8"/>
        <v>83.969801056259485</v>
      </c>
      <c r="Y31" s="78">
        <f>Y32+Y33+Y34</f>
        <v>127.24090345708015</v>
      </c>
      <c r="Z31" s="78">
        <f>Z32+Z33+Z34</f>
        <v>79.630024199433919</v>
      </c>
      <c r="AA31" s="78">
        <f t="shared" si="8"/>
        <v>112.4014574008887</v>
      </c>
      <c r="AC31" s="144">
        <f t="shared" si="3"/>
        <v>4.8558040626289767E-4</v>
      </c>
      <c r="AD31" s="144">
        <f t="shared" si="3"/>
        <v>-1.1310966104360887E-4</v>
      </c>
      <c r="AE31" s="144">
        <f t="shared" si="3"/>
        <v>0</v>
      </c>
      <c r="AF31" s="144">
        <f t="shared" si="3"/>
        <v>0</v>
      </c>
    </row>
    <row r="32" spans="1:32" s="8" customFormat="1" ht="12.75">
      <c r="A32" s="143" t="s">
        <v>119</v>
      </c>
      <c r="B32" s="85" t="s">
        <v>120</v>
      </c>
      <c r="C32" s="77" t="s">
        <v>33</v>
      </c>
      <c r="D32" s="78">
        <v>162.82499999999999</v>
      </c>
      <c r="E32" s="78">
        <v>217.52799999999999</v>
      </c>
      <c r="F32" s="78">
        <v>152.9</v>
      </c>
      <c r="G32" s="78">
        <v>206.55799999999999</v>
      </c>
      <c r="H32" s="78">
        <f>D32*H14</f>
        <v>72.659502990243894</v>
      </c>
      <c r="I32" s="78">
        <f>E32*I14</f>
        <v>97.46165313439009</v>
      </c>
      <c r="J32" s="78">
        <f>F32*J14</f>
        <v>65.652552466838969</v>
      </c>
      <c r="K32" s="78">
        <f>G32*K14</f>
        <v>82.743049193659971</v>
      </c>
      <c r="L32" s="78"/>
      <c r="M32" s="78"/>
      <c r="N32" s="78"/>
      <c r="O32" s="78"/>
      <c r="P32" s="78">
        <f t="shared" ref="P32:S34" si="9">T32+X32</f>
        <v>90.165104438532126</v>
      </c>
      <c r="Q32" s="78">
        <f t="shared" si="9"/>
        <v>120.06642778103048</v>
      </c>
      <c r="R32" s="78">
        <f t="shared" si="9"/>
        <v>87.247447533161051</v>
      </c>
      <c r="S32" s="78">
        <f t="shared" si="9"/>
        <v>123.81495080634002</v>
      </c>
      <c r="T32" s="78">
        <f>D32*T14</f>
        <v>22.279071246282534</v>
      </c>
      <c r="U32" s="78">
        <f>E32*U14</f>
        <v>29.041920017497795</v>
      </c>
      <c r="V32" s="78">
        <f>F32*V14</f>
        <v>23.267254679280612</v>
      </c>
      <c r="W32" s="78">
        <f>G32*W14</f>
        <v>33.015852493025768</v>
      </c>
      <c r="X32" s="78">
        <f>D32*X14</f>
        <v>67.886033192249585</v>
      </c>
      <c r="Y32" s="78">
        <f>E32*Y14</f>
        <v>91.024507763532696</v>
      </c>
      <c r="Z32" s="78">
        <f>F32*Z14</f>
        <v>63.980192853880432</v>
      </c>
      <c r="AA32" s="78">
        <f>G32*AA14</f>
        <v>90.799098313314261</v>
      </c>
      <c r="AC32" s="144">
        <f t="shared" si="3"/>
        <v>3.9257122396918476E-4</v>
      </c>
      <c r="AD32" s="144">
        <f t="shared" si="3"/>
        <v>-8.0915420582527986E-5</v>
      </c>
      <c r="AE32" s="144">
        <f t="shared" si="3"/>
        <v>0</v>
      </c>
      <c r="AF32" s="144">
        <f t="shared" si="3"/>
        <v>0</v>
      </c>
    </row>
    <row r="33" spans="1:32" s="8" customFormat="1" ht="33.75" customHeight="1">
      <c r="A33" s="143" t="s">
        <v>121</v>
      </c>
      <c r="B33" s="86" t="s">
        <v>112</v>
      </c>
      <c r="C33" s="77" t="s">
        <v>33</v>
      </c>
      <c r="D33" s="78">
        <v>35.820999999999998</v>
      </c>
      <c r="E33" s="78">
        <v>47.856000000000002</v>
      </c>
      <c r="F33" s="78">
        <v>34</v>
      </c>
      <c r="G33" s="78">
        <v>45.442999999999998</v>
      </c>
      <c r="H33" s="78">
        <f>D33*H14</f>
        <v>15.984867536395065</v>
      </c>
      <c r="I33" s="78">
        <f>E33*I14</f>
        <v>21.441492002865711</v>
      </c>
      <c r="J33" s="78">
        <f>F33*J14</f>
        <v>14.598997932456015</v>
      </c>
      <c r="K33" s="78">
        <f>G33*K14</f>
        <v>18.203566961858122</v>
      </c>
      <c r="L33" s="78"/>
      <c r="M33" s="78"/>
      <c r="N33" s="78"/>
      <c r="O33" s="78"/>
      <c r="P33" s="78">
        <f t="shared" si="9"/>
        <v>19.836046099141161</v>
      </c>
      <c r="Q33" s="78">
        <f t="shared" si="9"/>
        <v>26.414525798467302</v>
      </c>
      <c r="R33" s="78">
        <f t="shared" si="9"/>
        <v>19.401002067543985</v>
      </c>
      <c r="S33" s="78">
        <f t="shared" si="9"/>
        <v>27.239433038141875</v>
      </c>
      <c r="T33" s="78">
        <f>D33*T14</f>
        <v>4.9013272600220281</v>
      </c>
      <c r="U33" s="78">
        <f>E33*U14</f>
        <v>6.3892010424284438</v>
      </c>
      <c r="V33" s="78">
        <f>F33*V14</f>
        <v>5.1738826624953616</v>
      </c>
      <c r="W33" s="78">
        <f>G33*W14</f>
        <v>7.2635259096262068</v>
      </c>
      <c r="X33" s="78">
        <f>D33*X14</f>
        <v>14.934718839119132</v>
      </c>
      <c r="Y33" s="78">
        <f>E33*Y14</f>
        <v>20.025324756038859</v>
      </c>
      <c r="Z33" s="78">
        <f>F33*Z14</f>
        <v>14.227119405048624</v>
      </c>
      <c r="AA33" s="78">
        <f>G33*AA14</f>
        <v>19.975907128515669</v>
      </c>
      <c r="AC33" s="144">
        <f t="shared" si="3"/>
        <v>8.6364463772525824E-5</v>
      </c>
      <c r="AD33" s="144">
        <f t="shared" si="3"/>
        <v>-1.780133301210185E-5</v>
      </c>
      <c r="AE33" s="144">
        <f t="shared" si="3"/>
        <v>0</v>
      </c>
      <c r="AF33" s="144">
        <f t="shared" si="3"/>
        <v>0</v>
      </c>
    </row>
    <row r="34" spans="1:32" s="8" customFormat="1" ht="12.75">
      <c r="A34" s="143" t="s">
        <v>122</v>
      </c>
      <c r="B34" s="85" t="s">
        <v>123</v>
      </c>
      <c r="C34" s="77" t="s">
        <v>33</v>
      </c>
      <c r="D34" s="78">
        <v>2.7559999999999998</v>
      </c>
      <c r="E34" s="78">
        <v>38.692999999999998</v>
      </c>
      <c r="F34" s="78">
        <v>3.4</v>
      </c>
      <c r="G34" s="78">
        <v>3.7</v>
      </c>
      <c r="H34" s="78">
        <f>D34*H14</f>
        <v>1.2298454797550262</v>
      </c>
      <c r="I34" s="78">
        <f>E34*I14</f>
        <v>17.336084295947902</v>
      </c>
      <c r="J34" s="78">
        <f>F34*J14</f>
        <v>1.4598997932456015</v>
      </c>
      <c r="K34" s="78">
        <f>G34*K14</f>
        <v>1.4821468159865119</v>
      </c>
      <c r="L34" s="78"/>
      <c r="M34" s="78"/>
      <c r="N34" s="78"/>
      <c r="O34" s="78"/>
      <c r="P34" s="78">
        <f t="shared" si="9"/>
        <v>1.5261478755264519</v>
      </c>
      <c r="Q34" s="78">
        <f t="shared" si="9"/>
        <v>21.35693009695953</v>
      </c>
      <c r="R34" s="78">
        <f t="shared" si="9"/>
        <v>1.9401002067543986</v>
      </c>
      <c r="S34" s="78">
        <f t="shared" si="9"/>
        <v>2.2178531840134883</v>
      </c>
      <c r="T34" s="78">
        <f>D34*T14</f>
        <v>0.37709885063568044</v>
      </c>
      <c r="U34" s="78">
        <f>E34*U14</f>
        <v>5.1658591594509309</v>
      </c>
      <c r="V34" s="78">
        <f>F34*V14</f>
        <v>0.51738826624953616</v>
      </c>
      <c r="W34" s="78">
        <f>G34*W14</f>
        <v>0.59140122495471181</v>
      </c>
      <c r="X34" s="78">
        <f>D34*X14</f>
        <v>1.1490490248907714</v>
      </c>
      <c r="Y34" s="78">
        <f>E34*Y14</f>
        <v>16.191070937508599</v>
      </c>
      <c r="Z34" s="78">
        <f>F34*Z14</f>
        <v>1.4227119405048625</v>
      </c>
      <c r="AA34" s="78">
        <f>G34*AA14</f>
        <v>1.6264519590587765</v>
      </c>
      <c r="AC34" s="144">
        <f t="shared" si="3"/>
        <v>6.6447185216311766E-6</v>
      </c>
      <c r="AD34" s="144">
        <f t="shared" si="3"/>
        <v>-1.4392907434768176E-5</v>
      </c>
      <c r="AE34" s="144">
        <f t="shared" si="3"/>
        <v>0</v>
      </c>
      <c r="AF34" s="144">
        <f t="shared" si="3"/>
        <v>0</v>
      </c>
    </row>
    <row r="35" spans="1:32" s="8" customFormat="1" ht="25.5">
      <c r="A35" s="143" t="s">
        <v>52</v>
      </c>
      <c r="B35" s="85" t="s">
        <v>124</v>
      </c>
      <c r="C35" s="77" t="s">
        <v>33</v>
      </c>
      <c r="D35" s="78">
        <f>D36+D37+D38</f>
        <v>0</v>
      </c>
      <c r="E35" s="78">
        <f>E36+E37+E38</f>
        <v>0</v>
      </c>
      <c r="F35" s="78">
        <f>F36+F37+F38</f>
        <v>0</v>
      </c>
      <c r="G35" s="78">
        <f>G36+G37+G38</f>
        <v>0</v>
      </c>
      <c r="H35" s="78">
        <f>H36+H37+H38</f>
        <v>0</v>
      </c>
      <c r="I35" s="78">
        <f t="shared" ref="I35:AA35" si="10">I36+I37+I38</f>
        <v>0</v>
      </c>
      <c r="J35" s="78">
        <f t="shared" si="10"/>
        <v>0</v>
      </c>
      <c r="K35" s="78">
        <f t="shared" si="10"/>
        <v>0</v>
      </c>
      <c r="L35" s="78">
        <f t="shared" si="10"/>
        <v>0</v>
      </c>
      <c r="M35" s="78">
        <f t="shared" si="10"/>
        <v>0</v>
      </c>
      <c r="N35" s="78">
        <f t="shared" si="10"/>
        <v>0</v>
      </c>
      <c r="O35" s="78">
        <f t="shared" si="10"/>
        <v>0</v>
      </c>
      <c r="P35" s="78">
        <f t="shared" si="10"/>
        <v>0</v>
      </c>
      <c r="Q35" s="78">
        <f t="shared" si="10"/>
        <v>0</v>
      </c>
      <c r="R35" s="78">
        <f t="shared" si="10"/>
        <v>0</v>
      </c>
      <c r="S35" s="78">
        <f t="shared" si="10"/>
        <v>0</v>
      </c>
      <c r="T35" s="78">
        <f t="shared" si="10"/>
        <v>0</v>
      </c>
      <c r="U35" s="78">
        <f t="shared" si="10"/>
        <v>0</v>
      </c>
      <c r="V35" s="78">
        <f t="shared" si="10"/>
        <v>0</v>
      </c>
      <c r="W35" s="78">
        <f t="shared" si="10"/>
        <v>0</v>
      </c>
      <c r="X35" s="78">
        <f t="shared" si="10"/>
        <v>0</v>
      </c>
      <c r="Y35" s="78">
        <f t="shared" si="10"/>
        <v>0</v>
      </c>
      <c r="Z35" s="78">
        <f t="shared" si="10"/>
        <v>0</v>
      </c>
      <c r="AA35" s="78">
        <f t="shared" si="10"/>
        <v>0</v>
      </c>
      <c r="AC35" s="144">
        <f t="shared" si="3"/>
        <v>0</v>
      </c>
      <c r="AD35" s="144">
        <f t="shared" si="3"/>
        <v>0</v>
      </c>
      <c r="AE35" s="144">
        <f t="shared" si="3"/>
        <v>0</v>
      </c>
      <c r="AF35" s="144">
        <f t="shared" si="3"/>
        <v>0</v>
      </c>
    </row>
    <row r="36" spans="1:32" s="8" customFormat="1" ht="12.75">
      <c r="A36" s="143" t="s">
        <v>125</v>
      </c>
      <c r="B36" s="85" t="s">
        <v>120</v>
      </c>
      <c r="C36" s="77" t="s">
        <v>33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C36" s="144">
        <f t="shared" si="3"/>
        <v>0</v>
      </c>
      <c r="AD36" s="144">
        <f t="shared" si="3"/>
        <v>0</v>
      </c>
      <c r="AE36" s="144">
        <f t="shared" si="3"/>
        <v>0</v>
      </c>
      <c r="AF36" s="144">
        <f t="shared" si="3"/>
        <v>0</v>
      </c>
    </row>
    <row r="37" spans="1:32" s="8" customFormat="1" ht="33.75" customHeight="1">
      <c r="A37" s="143" t="s">
        <v>126</v>
      </c>
      <c r="B37" s="86" t="s">
        <v>112</v>
      </c>
      <c r="C37" s="77" t="s">
        <v>33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C37" s="144">
        <f t="shared" si="3"/>
        <v>0</v>
      </c>
      <c r="AD37" s="144">
        <f t="shared" si="3"/>
        <v>0</v>
      </c>
      <c r="AE37" s="144">
        <f t="shared" si="3"/>
        <v>0</v>
      </c>
      <c r="AF37" s="144">
        <f t="shared" si="3"/>
        <v>0</v>
      </c>
    </row>
    <row r="38" spans="1:32" s="8" customFormat="1" ht="12.75">
      <c r="A38" s="143" t="s">
        <v>127</v>
      </c>
      <c r="B38" s="85" t="s">
        <v>123</v>
      </c>
      <c r="C38" s="77" t="s">
        <v>33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C38" s="144">
        <f t="shared" si="3"/>
        <v>0</v>
      </c>
      <c r="AD38" s="144">
        <f t="shared" si="3"/>
        <v>0</v>
      </c>
      <c r="AE38" s="144">
        <f t="shared" si="3"/>
        <v>0</v>
      </c>
      <c r="AF38" s="144">
        <f t="shared" si="3"/>
        <v>0</v>
      </c>
    </row>
    <row r="39" spans="1:32" s="8" customFormat="1" ht="12.75">
      <c r="A39" s="143" t="s">
        <v>53</v>
      </c>
      <c r="B39" s="85" t="s">
        <v>128</v>
      </c>
      <c r="C39" s="77" t="s">
        <v>33</v>
      </c>
      <c r="D39" s="78">
        <f>D40+D41+D42</f>
        <v>0</v>
      </c>
      <c r="E39" s="78">
        <f>E40+E41+E42</f>
        <v>0</v>
      </c>
      <c r="F39" s="78">
        <f>F40+F41+F42</f>
        <v>0</v>
      </c>
      <c r="G39" s="78">
        <f>G40+G41+G42</f>
        <v>0</v>
      </c>
      <c r="H39" s="78">
        <f>H40+H41+H42</f>
        <v>0</v>
      </c>
      <c r="I39" s="78">
        <f t="shared" ref="I39:AA39" si="11">I40+I41+I42</f>
        <v>0</v>
      </c>
      <c r="J39" s="78">
        <f t="shared" si="11"/>
        <v>0</v>
      </c>
      <c r="K39" s="78">
        <f t="shared" si="11"/>
        <v>0</v>
      </c>
      <c r="L39" s="78">
        <f t="shared" si="11"/>
        <v>0</v>
      </c>
      <c r="M39" s="78">
        <f t="shared" si="11"/>
        <v>0</v>
      </c>
      <c r="N39" s="78">
        <f t="shared" si="11"/>
        <v>0</v>
      </c>
      <c r="O39" s="78">
        <f t="shared" si="11"/>
        <v>0</v>
      </c>
      <c r="P39" s="78">
        <f t="shared" si="11"/>
        <v>0</v>
      </c>
      <c r="Q39" s="78">
        <f t="shared" si="11"/>
        <v>0</v>
      </c>
      <c r="R39" s="78">
        <f t="shared" si="11"/>
        <v>0</v>
      </c>
      <c r="S39" s="78">
        <f t="shared" si="11"/>
        <v>0</v>
      </c>
      <c r="T39" s="78">
        <f t="shared" si="11"/>
        <v>0</v>
      </c>
      <c r="U39" s="78">
        <f t="shared" si="11"/>
        <v>0</v>
      </c>
      <c r="V39" s="78">
        <f t="shared" si="11"/>
        <v>0</v>
      </c>
      <c r="W39" s="78">
        <f t="shared" si="11"/>
        <v>0</v>
      </c>
      <c r="X39" s="78">
        <f t="shared" si="11"/>
        <v>0</v>
      </c>
      <c r="Y39" s="78">
        <f t="shared" si="11"/>
        <v>0</v>
      </c>
      <c r="Z39" s="78">
        <f t="shared" si="11"/>
        <v>0</v>
      </c>
      <c r="AA39" s="78">
        <f t="shared" si="11"/>
        <v>0</v>
      </c>
      <c r="AC39" s="144">
        <f t="shared" si="3"/>
        <v>0</v>
      </c>
      <c r="AD39" s="144">
        <f t="shared" si="3"/>
        <v>0</v>
      </c>
      <c r="AE39" s="144">
        <f t="shared" si="3"/>
        <v>0</v>
      </c>
      <c r="AF39" s="144">
        <f t="shared" si="3"/>
        <v>0</v>
      </c>
    </row>
    <row r="40" spans="1:32" s="8" customFormat="1" ht="12.75">
      <c r="A40" s="143" t="s">
        <v>129</v>
      </c>
      <c r="B40" s="85" t="s">
        <v>120</v>
      </c>
      <c r="C40" s="77" t="s">
        <v>33</v>
      </c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C40" s="144">
        <f t="shared" si="3"/>
        <v>0</v>
      </c>
      <c r="AD40" s="144">
        <f t="shared" si="3"/>
        <v>0</v>
      </c>
      <c r="AE40" s="144">
        <f t="shared" si="3"/>
        <v>0</v>
      </c>
      <c r="AF40" s="144">
        <f t="shared" si="3"/>
        <v>0</v>
      </c>
    </row>
    <row r="41" spans="1:32" s="8" customFormat="1" ht="34.5" customHeight="1">
      <c r="A41" s="143" t="s">
        <v>130</v>
      </c>
      <c r="B41" s="86" t="s">
        <v>112</v>
      </c>
      <c r="C41" s="77" t="s">
        <v>33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C41" s="144">
        <f t="shared" si="3"/>
        <v>0</v>
      </c>
      <c r="AD41" s="144">
        <f t="shared" si="3"/>
        <v>0</v>
      </c>
      <c r="AE41" s="144">
        <f t="shared" si="3"/>
        <v>0</v>
      </c>
      <c r="AF41" s="144">
        <f t="shared" si="3"/>
        <v>0</v>
      </c>
    </row>
    <row r="42" spans="1:32" s="8" customFormat="1" ht="12.75">
      <c r="A42" s="143" t="s">
        <v>131</v>
      </c>
      <c r="B42" s="85" t="s">
        <v>123</v>
      </c>
      <c r="C42" s="77" t="s">
        <v>33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C42" s="144">
        <f t="shared" si="3"/>
        <v>0</v>
      </c>
      <c r="AD42" s="144">
        <f t="shared" si="3"/>
        <v>0</v>
      </c>
      <c r="AE42" s="144">
        <f t="shared" si="3"/>
        <v>0</v>
      </c>
      <c r="AF42" s="144">
        <f t="shared" si="3"/>
        <v>0</v>
      </c>
    </row>
    <row r="43" spans="1:32" s="8" customFormat="1" ht="12.75">
      <c r="A43" s="143">
        <v>4</v>
      </c>
      <c r="B43" s="85" t="s">
        <v>132</v>
      </c>
      <c r="C43" s="77" t="s">
        <v>33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C43" s="144">
        <f t="shared" si="3"/>
        <v>0</v>
      </c>
      <c r="AD43" s="144">
        <f t="shared" si="3"/>
        <v>0</v>
      </c>
      <c r="AE43" s="144">
        <f t="shared" si="3"/>
        <v>0</v>
      </c>
      <c r="AF43" s="144">
        <f t="shared" si="3"/>
        <v>0</v>
      </c>
    </row>
    <row r="44" spans="1:32" s="8" customFormat="1" ht="12.75">
      <c r="A44" s="143">
        <v>5</v>
      </c>
      <c r="B44" s="85" t="s">
        <v>133</v>
      </c>
      <c r="C44" s="77" t="s">
        <v>33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C44" s="144">
        <f t="shared" si="3"/>
        <v>0</v>
      </c>
      <c r="AD44" s="144">
        <f t="shared" si="3"/>
        <v>0</v>
      </c>
      <c r="AE44" s="144">
        <f t="shared" si="3"/>
        <v>0</v>
      </c>
      <c r="AF44" s="144">
        <f t="shared" si="3"/>
        <v>0</v>
      </c>
    </row>
    <row r="45" spans="1:32" s="8" customFormat="1" ht="12.75">
      <c r="A45" s="143" t="s">
        <v>55</v>
      </c>
      <c r="B45" s="85" t="s">
        <v>134</v>
      </c>
      <c r="C45" s="77" t="s">
        <v>33</v>
      </c>
      <c r="D45" s="78">
        <f>D19+D35+D39+D43+D44</f>
        <v>3571.5400000000004</v>
      </c>
      <c r="E45" s="78">
        <f>E19+E35+E39+E43+E44</f>
        <v>4485.3540000000003</v>
      </c>
      <c r="F45" s="78">
        <f>F19+F35+F39+F43+F44</f>
        <v>4669.87</v>
      </c>
      <c r="G45" s="78">
        <f>G19+G35+G39+G43+G44</f>
        <v>3047.6738924708407</v>
      </c>
      <c r="H45" s="78">
        <f>H19+H35+H39+H43+H44</f>
        <v>1593.774428434059</v>
      </c>
      <c r="I45" s="78">
        <f t="shared" ref="I45:AA45" si="12">I19+I35+I39+I43+I44</f>
        <v>2009.6264192791234</v>
      </c>
      <c r="J45" s="78">
        <f t="shared" si="12"/>
        <v>1650.8511492158536</v>
      </c>
      <c r="K45" s="78">
        <f>K19+K35+K39+K43+K44</f>
        <v>1161.9435129970243</v>
      </c>
      <c r="L45" s="78">
        <f t="shared" si="12"/>
        <v>0</v>
      </c>
      <c r="M45" s="78">
        <f t="shared" si="12"/>
        <v>0</v>
      </c>
      <c r="N45" s="78">
        <f t="shared" si="12"/>
        <v>0</v>
      </c>
      <c r="O45" s="78">
        <f t="shared" si="12"/>
        <v>0</v>
      </c>
      <c r="P45" s="78">
        <f t="shared" si="12"/>
        <v>1977.7649605797333</v>
      </c>
      <c r="Q45" s="78">
        <f t="shared" si="12"/>
        <v>2475.728249169561</v>
      </c>
      <c r="R45" s="78">
        <f t="shared" si="12"/>
        <v>3019.0188507841467</v>
      </c>
      <c r="S45" s="78">
        <f t="shared" si="12"/>
        <v>1885.7303794738157</v>
      </c>
      <c r="T45" s="78">
        <f t="shared" si="12"/>
        <v>488.68781894026063</v>
      </c>
      <c r="U45" s="78">
        <f t="shared" si="12"/>
        <v>598.83459654924332</v>
      </c>
      <c r="V45" s="78">
        <f t="shared" si="12"/>
        <v>744.83167532287223</v>
      </c>
      <c r="W45" s="78">
        <f t="shared" si="12"/>
        <v>502.84025658100575</v>
      </c>
      <c r="X45" s="78">
        <f t="shared" si="12"/>
        <v>1489.0771416394725</v>
      </c>
      <c r="Y45" s="78">
        <f t="shared" si="12"/>
        <v>1876.8936526203174</v>
      </c>
      <c r="Z45" s="78">
        <f t="shared" si="12"/>
        <v>2274.1871754612739</v>
      </c>
      <c r="AA45" s="78">
        <f t="shared" si="12"/>
        <v>1382.8901228928098</v>
      </c>
      <c r="AC45" s="144">
        <f t="shared" si="3"/>
        <v>6.1098620813027082E-4</v>
      </c>
      <c r="AD45" s="144">
        <f t="shared" si="3"/>
        <v>-6.6844868388216128E-4</v>
      </c>
      <c r="AE45" s="144">
        <f t="shared" si="3"/>
        <v>0</v>
      </c>
      <c r="AF45" s="144">
        <f t="shared" si="3"/>
        <v>0</v>
      </c>
    </row>
    <row r="46" spans="1:32" s="8" customFormat="1" ht="25.5">
      <c r="A46" s="143" t="s">
        <v>56</v>
      </c>
      <c r="B46" s="85" t="s">
        <v>135</v>
      </c>
      <c r="C46" s="77" t="s">
        <v>33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</row>
    <row r="47" spans="1:32" s="8" customFormat="1" ht="25.5">
      <c r="A47" s="143" t="s">
        <v>57</v>
      </c>
      <c r="B47" s="85" t="s">
        <v>136</v>
      </c>
      <c r="C47" s="77" t="s">
        <v>33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</row>
    <row r="48" spans="1:32" s="8" customFormat="1" ht="12.75">
      <c r="A48" s="143" t="s">
        <v>137</v>
      </c>
      <c r="B48" s="85" t="s">
        <v>138</v>
      </c>
      <c r="C48" s="77" t="s">
        <v>33</v>
      </c>
      <c r="D48" s="80" t="s">
        <v>139</v>
      </c>
      <c r="E48" s="80" t="s">
        <v>139</v>
      </c>
      <c r="F48" s="78"/>
      <c r="G48" s="78"/>
      <c r="H48" s="80" t="s">
        <v>139</v>
      </c>
      <c r="I48" s="80" t="s">
        <v>139</v>
      </c>
      <c r="J48" s="78"/>
      <c r="K48" s="78"/>
      <c r="L48" s="80" t="s">
        <v>139</v>
      </c>
      <c r="M48" s="80" t="s">
        <v>139</v>
      </c>
      <c r="N48" s="78"/>
      <c r="O48" s="78"/>
      <c r="P48" s="80" t="s">
        <v>139</v>
      </c>
      <c r="Q48" s="80" t="s">
        <v>139</v>
      </c>
      <c r="R48" s="78"/>
      <c r="S48" s="78"/>
      <c r="T48" s="80" t="s">
        <v>139</v>
      </c>
      <c r="U48" s="80" t="s">
        <v>139</v>
      </c>
      <c r="V48" s="78"/>
      <c r="W48" s="78"/>
      <c r="X48" s="80" t="s">
        <v>139</v>
      </c>
      <c r="Y48" s="80" t="s">
        <v>139</v>
      </c>
      <c r="Z48" s="78"/>
      <c r="AA48" s="78"/>
    </row>
    <row r="49" spans="1:27" s="8" customFormat="1" ht="12.75">
      <c r="A49" s="143" t="s">
        <v>140</v>
      </c>
      <c r="B49" s="85" t="s">
        <v>141</v>
      </c>
      <c r="C49" s="77" t="s">
        <v>33</v>
      </c>
      <c r="D49" s="80" t="s">
        <v>139</v>
      </c>
      <c r="E49" s="80" t="s">
        <v>139</v>
      </c>
      <c r="F49" s="78"/>
      <c r="G49" s="78"/>
      <c r="H49" s="80" t="s">
        <v>139</v>
      </c>
      <c r="I49" s="80" t="s">
        <v>139</v>
      </c>
      <c r="J49" s="78"/>
      <c r="K49" s="78"/>
      <c r="L49" s="80" t="s">
        <v>139</v>
      </c>
      <c r="M49" s="80" t="s">
        <v>139</v>
      </c>
      <c r="N49" s="78"/>
      <c r="O49" s="78"/>
      <c r="P49" s="80" t="s">
        <v>139</v>
      </c>
      <c r="Q49" s="80" t="s">
        <v>139</v>
      </c>
      <c r="R49" s="78"/>
      <c r="S49" s="78"/>
      <c r="T49" s="80" t="s">
        <v>139</v>
      </c>
      <c r="U49" s="80" t="s">
        <v>139</v>
      </c>
      <c r="V49" s="78"/>
      <c r="W49" s="78"/>
      <c r="X49" s="80" t="s">
        <v>139</v>
      </c>
      <c r="Y49" s="80" t="s">
        <v>139</v>
      </c>
      <c r="Z49" s="78"/>
      <c r="AA49" s="78"/>
    </row>
    <row r="50" spans="1:27" s="8" customFormat="1" ht="12.75">
      <c r="A50" s="143" t="s">
        <v>142</v>
      </c>
      <c r="B50" s="85" t="s">
        <v>143</v>
      </c>
      <c r="C50" s="77" t="s">
        <v>33</v>
      </c>
      <c r="D50" s="80" t="s">
        <v>139</v>
      </c>
      <c r="E50" s="80" t="s">
        <v>139</v>
      </c>
      <c r="F50" s="78"/>
      <c r="G50" s="78"/>
      <c r="H50" s="80" t="s">
        <v>139</v>
      </c>
      <c r="I50" s="80" t="s">
        <v>139</v>
      </c>
      <c r="J50" s="78"/>
      <c r="K50" s="78"/>
      <c r="L50" s="80" t="s">
        <v>139</v>
      </c>
      <c r="M50" s="80" t="s">
        <v>139</v>
      </c>
      <c r="N50" s="78"/>
      <c r="O50" s="78"/>
      <c r="P50" s="80" t="s">
        <v>139</v>
      </c>
      <c r="Q50" s="80" t="s">
        <v>139</v>
      </c>
      <c r="R50" s="78"/>
      <c r="S50" s="78"/>
      <c r="T50" s="80" t="s">
        <v>139</v>
      </c>
      <c r="U50" s="80" t="s">
        <v>139</v>
      </c>
      <c r="V50" s="78"/>
      <c r="W50" s="78"/>
      <c r="X50" s="80" t="s">
        <v>139</v>
      </c>
      <c r="Y50" s="80" t="s">
        <v>139</v>
      </c>
      <c r="Z50" s="78"/>
      <c r="AA50" s="78"/>
    </row>
    <row r="51" spans="1:27" s="8" customFormat="1" ht="32.25" customHeight="1">
      <c r="A51" s="143" t="s">
        <v>144</v>
      </c>
      <c r="B51" s="86" t="s">
        <v>145</v>
      </c>
      <c r="C51" s="77" t="s">
        <v>33</v>
      </c>
      <c r="D51" s="80" t="s">
        <v>139</v>
      </c>
      <c r="E51" s="80" t="s">
        <v>139</v>
      </c>
      <c r="F51" s="78"/>
      <c r="G51" s="78"/>
      <c r="H51" s="80" t="s">
        <v>139</v>
      </c>
      <c r="I51" s="80" t="s">
        <v>139</v>
      </c>
      <c r="J51" s="78"/>
      <c r="K51" s="78"/>
      <c r="L51" s="80" t="s">
        <v>139</v>
      </c>
      <c r="M51" s="80" t="s">
        <v>139</v>
      </c>
      <c r="N51" s="78"/>
      <c r="O51" s="78"/>
      <c r="P51" s="80" t="s">
        <v>139</v>
      </c>
      <c r="Q51" s="80" t="s">
        <v>139</v>
      </c>
      <c r="R51" s="78"/>
      <c r="S51" s="78"/>
      <c r="T51" s="80" t="s">
        <v>139</v>
      </c>
      <c r="U51" s="80" t="s">
        <v>139</v>
      </c>
      <c r="V51" s="78"/>
      <c r="W51" s="78"/>
      <c r="X51" s="80" t="s">
        <v>139</v>
      </c>
      <c r="Y51" s="80" t="s">
        <v>139</v>
      </c>
      <c r="Z51" s="78"/>
      <c r="AA51" s="78"/>
    </row>
    <row r="52" spans="1:27" s="8" customFormat="1" ht="12.75">
      <c r="A52" s="143" t="s">
        <v>146</v>
      </c>
      <c r="B52" s="85" t="s">
        <v>147</v>
      </c>
      <c r="C52" s="77" t="s">
        <v>33</v>
      </c>
      <c r="D52" s="80" t="s">
        <v>139</v>
      </c>
      <c r="E52" s="80" t="s">
        <v>139</v>
      </c>
      <c r="F52" s="78"/>
      <c r="G52" s="78"/>
      <c r="H52" s="80" t="s">
        <v>139</v>
      </c>
      <c r="I52" s="80" t="s">
        <v>139</v>
      </c>
      <c r="J52" s="78"/>
      <c r="K52" s="78"/>
      <c r="L52" s="80" t="s">
        <v>139</v>
      </c>
      <c r="M52" s="80" t="s">
        <v>139</v>
      </c>
      <c r="N52" s="78"/>
      <c r="O52" s="78"/>
      <c r="P52" s="80" t="s">
        <v>139</v>
      </c>
      <c r="Q52" s="80" t="s">
        <v>139</v>
      </c>
      <c r="R52" s="78"/>
      <c r="S52" s="78"/>
      <c r="T52" s="80" t="s">
        <v>139</v>
      </c>
      <c r="U52" s="80" t="s">
        <v>139</v>
      </c>
      <c r="V52" s="78"/>
      <c r="W52" s="78"/>
      <c r="X52" s="80" t="s">
        <v>139</v>
      </c>
      <c r="Y52" s="80" t="s">
        <v>139</v>
      </c>
      <c r="Z52" s="78"/>
      <c r="AA52" s="78"/>
    </row>
    <row r="53" spans="1:27" s="8" customFormat="1" ht="38.25">
      <c r="A53" s="143" t="s">
        <v>58</v>
      </c>
      <c r="B53" s="85" t="s">
        <v>148</v>
      </c>
      <c r="C53" s="77" t="s">
        <v>33</v>
      </c>
      <c r="D53" s="78">
        <f>D45+D46+D47</f>
        <v>3571.5400000000004</v>
      </c>
      <c r="E53" s="78">
        <f>E45+E46+E47</f>
        <v>4485.3540000000003</v>
      </c>
      <c r="F53" s="78">
        <f>F45+F46+F47</f>
        <v>4669.87</v>
      </c>
      <c r="G53" s="78">
        <f>G45+G46+G47</f>
        <v>3047.6738924708407</v>
      </c>
      <c r="H53" s="78">
        <f>H45+H46+H47</f>
        <v>1593.774428434059</v>
      </c>
      <c r="I53" s="78">
        <f t="shared" ref="I53:AA53" si="13">I45+I46+I47</f>
        <v>2009.6264192791234</v>
      </c>
      <c r="J53" s="78">
        <f t="shared" si="13"/>
        <v>1650.8511492158536</v>
      </c>
      <c r="K53" s="78">
        <f>K45+K46+K47</f>
        <v>1161.9435129970243</v>
      </c>
      <c r="L53" s="78">
        <f t="shared" si="13"/>
        <v>0</v>
      </c>
      <c r="M53" s="78">
        <f t="shared" si="13"/>
        <v>0</v>
      </c>
      <c r="N53" s="78">
        <f t="shared" si="13"/>
        <v>0</v>
      </c>
      <c r="O53" s="78">
        <f t="shared" si="13"/>
        <v>0</v>
      </c>
      <c r="P53" s="78">
        <f t="shared" si="13"/>
        <v>1977.7649605797333</v>
      </c>
      <c r="Q53" s="78">
        <f t="shared" si="13"/>
        <v>2475.728249169561</v>
      </c>
      <c r="R53" s="78">
        <f t="shared" si="13"/>
        <v>3019.0188507841467</v>
      </c>
      <c r="S53" s="78">
        <f t="shared" si="13"/>
        <v>1885.7303794738157</v>
      </c>
      <c r="T53" s="78">
        <f t="shared" si="13"/>
        <v>488.68781894026063</v>
      </c>
      <c r="U53" s="78">
        <f t="shared" si="13"/>
        <v>598.83459654924332</v>
      </c>
      <c r="V53" s="78">
        <f t="shared" si="13"/>
        <v>744.83167532287223</v>
      </c>
      <c r="W53" s="78">
        <f t="shared" si="13"/>
        <v>502.84025658100575</v>
      </c>
      <c r="X53" s="78">
        <f t="shared" si="13"/>
        <v>1489.0771416394725</v>
      </c>
      <c r="Y53" s="78">
        <f t="shared" si="13"/>
        <v>1876.8936526203174</v>
      </c>
      <c r="Z53" s="78">
        <f t="shared" si="13"/>
        <v>2274.1871754612739</v>
      </c>
      <c r="AA53" s="78">
        <f t="shared" si="13"/>
        <v>1382.8901228928098</v>
      </c>
    </row>
    <row r="54" spans="1:27" s="8" customFormat="1" ht="25.5">
      <c r="A54" s="143" t="s">
        <v>59</v>
      </c>
      <c r="B54" s="85" t="s">
        <v>149</v>
      </c>
      <c r="C54" s="77" t="s">
        <v>150</v>
      </c>
      <c r="D54" s="73">
        <f>D53/D57*1000</f>
        <v>1435.1643679782114</v>
      </c>
      <c r="E54" s="73">
        <f t="shared" ref="E54:Z54" si="14">E53/E57*1000</f>
        <v>1668.4486846520044</v>
      </c>
      <c r="F54" s="73">
        <f t="shared" si="14"/>
        <v>1342.2996849388344</v>
      </c>
      <c r="G54" s="73">
        <f t="shared" si="14"/>
        <v>1225.7888410997084</v>
      </c>
      <c r="H54" s="73">
        <f t="shared" si="14"/>
        <v>1435.164367978211</v>
      </c>
      <c r="I54" s="73">
        <f>I53/I57*1000</f>
        <v>1668.4486846520044</v>
      </c>
      <c r="J54" s="73">
        <f t="shared" si="14"/>
        <v>1105.117570219687</v>
      </c>
      <c r="K54" s="73">
        <f>K53/K57*1000+0.01</f>
        <v>1166.6656351072224</v>
      </c>
      <c r="L54" s="73">
        <v>0</v>
      </c>
      <c r="M54" s="73">
        <v>0</v>
      </c>
      <c r="N54" s="73">
        <v>0</v>
      </c>
      <c r="O54" s="73">
        <v>0</v>
      </c>
      <c r="P54" s="73">
        <f t="shared" si="14"/>
        <v>1435.1639246164459</v>
      </c>
      <c r="Q54" s="73">
        <f t="shared" si="14"/>
        <v>1668.4491351346574</v>
      </c>
      <c r="R54" s="73">
        <f t="shared" si="14"/>
        <v>1520.7760950925667</v>
      </c>
      <c r="S54" s="73">
        <f>S53/S57*1000</f>
        <v>1265.3063770721456</v>
      </c>
      <c r="T54" s="73">
        <f t="shared" si="14"/>
        <v>1435.1643679782112</v>
      </c>
      <c r="U54" s="73">
        <f t="shared" si="14"/>
        <v>1668.4486846520042</v>
      </c>
      <c r="V54" s="73">
        <f t="shared" si="14"/>
        <v>1406.90630780787</v>
      </c>
      <c r="W54" s="73">
        <f>W53/W57*1000</f>
        <v>1265.3093357683115</v>
      </c>
      <c r="X54" s="73">
        <f>X53/X57*1000</f>
        <v>1435.1720783756821</v>
      </c>
      <c r="Y54" s="73">
        <f t="shared" si="14"/>
        <v>1668.4477957109641</v>
      </c>
      <c r="Z54" s="73">
        <f t="shared" si="14"/>
        <v>1562.1863694735673</v>
      </c>
      <c r="AA54" s="73">
        <f>AA53/AA57*1000</f>
        <v>1265.3053012478474</v>
      </c>
    </row>
    <row r="55" spans="1:27" s="8" customFormat="1" ht="12.75">
      <c r="A55" s="143" t="s">
        <v>151</v>
      </c>
      <c r="B55" s="85" t="s">
        <v>152</v>
      </c>
      <c r="C55" s="77" t="s">
        <v>150</v>
      </c>
      <c r="D55" s="73">
        <f>D21/D57*1000</f>
        <v>1106.9198539094177</v>
      </c>
      <c r="E55" s="73">
        <f>E21/E57*1000</f>
        <v>1274.6105586425515</v>
      </c>
      <c r="F55" s="73">
        <f>F21/F57*1000</f>
        <v>1111.9839655395922</v>
      </c>
      <c r="G55" s="73">
        <f>G21/G57*1000</f>
        <v>854.2607951490894</v>
      </c>
      <c r="H55" s="73">
        <f>H21/H57*1000</f>
        <v>1106.919853909418</v>
      </c>
      <c r="I55" s="73">
        <f t="shared" ref="I55:Z55" si="15">I21/I57*1000</f>
        <v>1274.6105586425513</v>
      </c>
      <c r="J55" s="73">
        <f>J21/J57*1000</f>
        <v>874.80185082044454</v>
      </c>
      <c r="K55" s="73">
        <f>K21/K57*1000</f>
        <v>801.75435466248177</v>
      </c>
      <c r="L55" s="73">
        <v>0</v>
      </c>
      <c r="M55" s="73">
        <v>0</v>
      </c>
      <c r="N55" s="73">
        <v>0</v>
      </c>
      <c r="O55" s="73">
        <v>0</v>
      </c>
      <c r="P55" s="73">
        <f t="shared" si="15"/>
        <v>1106.920114040845</v>
      </c>
      <c r="Q55" s="73">
        <f t="shared" si="15"/>
        <v>1274.610743708804</v>
      </c>
      <c r="R55" s="73">
        <f t="shared" si="15"/>
        <v>1290.4603756933241</v>
      </c>
      <c r="S55" s="73">
        <f>S21/S57*1000</f>
        <v>889.34979659740941</v>
      </c>
      <c r="T55" s="73">
        <f t="shared" si="15"/>
        <v>1106.9198539094177</v>
      </c>
      <c r="U55" s="73">
        <f t="shared" si="15"/>
        <v>1274.6105586425515</v>
      </c>
      <c r="V55" s="73">
        <f t="shared" si="15"/>
        <v>1176.5905884086278</v>
      </c>
      <c r="W55" s="73">
        <f>W21/W57*1000</f>
        <v>889.35255842276774</v>
      </c>
      <c r="X55" s="73">
        <f t="shared" si="15"/>
        <v>1106.926600507205</v>
      </c>
      <c r="Y55" s="73">
        <f t="shared" si="15"/>
        <v>1274.6096697015114</v>
      </c>
      <c r="Z55" s="73">
        <f t="shared" si="15"/>
        <v>1331.8706500743249</v>
      </c>
      <c r="AA55" s="73">
        <f>AA21/AA57*1000</f>
        <v>889.34879235815663</v>
      </c>
    </row>
    <row r="56" spans="1:27" s="8" customFormat="1" ht="25.5">
      <c r="A56" s="143" t="s">
        <v>153</v>
      </c>
      <c r="B56" s="85" t="s">
        <v>154</v>
      </c>
      <c r="C56" s="77" t="s">
        <v>150</v>
      </c>
      <c r="D56" s="73">
        <f t="shared" ref="D56:AA56" si="16">(D19-D21)/D57*1000</f>
        <v>328.24451406879336</v>
      </c>
      <c r="E56" s="73">
        <f t="shared" si="16"/>
        <v>393.83812600945282</v>
      </c>
      <c r="F56" s="73">
        <f t="shared" si="16"/>
        <v>230.31571939924237</v>
      </c>
      <c r="G56" s="73">
        <f t="shared" si="16"/>
        <v>371.52804595061917</v>
      </c>
      <c r="H56" s="73">
        <f t="shared" si="16"/>
        <v>328.24451406879302</v>
      </c>
      <c r="I56" s="73">
        <f t="shared" si="16"/>
        <v>393.83812600945288</v>
      </c>
      <c r="J56" s="73">
        <f t="shared" si="16"/>
        <v>230.31571939924225</v>
      </c>
      <c r="K56" s="73">
        <f t="shared" si="16"/>
        <v>364.90128044474051</v>
      </c>
      <c r="L56" s="73">
        <v>0</v>
      </c>
      <c r="M56" s="73">
        <v>0</v>
      </c>
      <c r="N56" s="73">
        <v>0</v>
      </c>
      <c r="O56" s="73">
        <v>0</v>
      </c>
      <c r="P56" s="73">
        <f t="shared" si="16"/>
        <v>328.24381057560089</v>
      </c>
      <c r="Q56" s="73">
        <f t="shared" si="16"/>
        <v>393.83839142585327</v>
      </c>
      <c r="R56" s="73">
        <f t="shared" si="16"/>
        <v>230.31571939924257</v>
      </c>
      <c r="S56" s="73">
        <f t="shared" si="16"/>
        <v>375.95658047473603</v>
      </c>
      <c r="T56" s="73">
        <f t="shared" si="16"/>
        <v>328.24451406879319</v>
      </c>
      <c r="U56" s="73">
        <f t="shared" si="16"/>
        <v>393.83812600945265</v>
      </c>
      <c r="V56" s="73">
        <f t="shared" si="16"/>
        <v>230.31571939924231</v>
      </c>
      <c r="W56" s="73">
        <f t="shared" si="16"/>
        <v>375.95677734554363</v>
      </c>
      <c r="X56" s="73">
        <f t="shared" si="16"/>
        <v>328.245477868477</v>
      </c>
      <c r="Y56" s="73">
        <f t="shared" si="16"/>
        <v>393.83812600945248</v>
      </c>
      <c r="Z56" s="73">
        <f t="shared" si="16"/>
        <v>230.31571939924234</v>
      </c>
      <c r="AA56" s="73">
        <f t="shared" si="16"/>
        <v>375.95650888969084</v>
      </c>
    </row>
    <row r="57" spans="1:27" s="8" customFormat="1" ht="25.5">
      <c r="A57" s="143" t="s">
        <v>49</v>
      </c>
      <c r="B57" s="85" t="s">
        <v>155</v>
      </c>
      <c r="C57" s="77" t="s">
        <v>0</v>
      </c>
      <c r="D57" s="73">
        <v>2488.5929999999998</v>
      </c>
      <c r="E57" s="73">
        <v>2688.3380000000002</v>
      </c>
      <c r="F57" s="73">
        <v>3479.0070000000001</v>
      </c>
      <c r="G57" s="73">
        <f>Дод7!F51</f>
        <v>2486.2959999999998</v>
      </c>
      <c r="H57" s="73">
        <v>1110.5170000000001</v>
      </c>
      <c r="I57" s="73">
        <v>1204.4880000000001</v>
      </c>
      <c r="J57" s="73">
        <v>1493.8240000000001</v>
      </c>
      <c r="K57" s="73">
        <f>Дод7!F53</f>
        <v>995.96100000000001</v>
      </c>
      <c r="L57" s="73">
        <f>L58+L60</f>
        <v>0</v>
      </c>
      <c r="M57" s="73">
        <f>M58+M60</f>
        <v>0</v>
      </c>
      <c r="N57" s="73">
        <f>N58+N60</f>
        <v>0</v>
      </c>
      <c r="O57" s="73">
        <f>O58+O60</f>
        <v>0</v>
      </c>
      <c r="P57" s="73">
        <v>1378.076</v>
      </c>
      <c r="Q57" s="73">
        <v>1483.85</v>
      </c>
      <c r="R57" s="73">
        <v>1985.183</v>
      </c>
      <c r="S57" s="73">
        <f>W57+AA57</f>
        <v>1490.3349999999998</v>
      </c>
      <c r="T57" s="73">
        <v>340.51</v>
      </c>
      <c r="U57" s="73">
        <v>358.91699999999997</v>
      </c>
      <c r="V57" s="73">
        <v>529.41099999999994</v>
      </c>
      <c r="W57" s="73">
        <f>Дод7!F55</f>
        <v>397.40499999999997</v>
      </c>
      <c r="X57" s="73">
        <v>1037.56</v>
      </c>
      <c r="Y57" s="73">
        <f>Y58+Y60</f>
        <v>1124.934</v>
      </c>
      <c r="Z57" s="73">
        <v>1455.7719999999999</v>
      </c>
      <c r="AA57" s="73">
        <f>Дод7!F56</f>
        <v>1092.9299999999998</v>
      </c>
    </row>
    <row r="58" spans="1:27" s="8" customFormat="1" ht="35.25" customHeight="1">
      <c r="A58" s="143" t="s">
        <v>50</v>
      </c>
      <c r="B58" s="86" t="s">
        <v>156</v>
      </c>
      <c r="C58" s="77" t="s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7">
        <v>0</v>
      </c>
      <c r="X58" s="77">
        <v>0</v>
      </c>
      <c r="Y58" s="77">
        <v>0</v>
      </c>
      <c r="Z58" s="77">
        <v>0</v>
      </c>
      <c r="AA58" s="77">
        <v>0</v>
      </c>
    </row>
    <row r="59" spans="1:27" s="8" customFormat="1" ht="33" customHeight="1">
      <c r="A59" s="143" t="s">
        <v>157</v>
      </c>
      <c r="B59" s="86" t="s">
        <v>158</v>
      </c>
      <c r="C59" s="77" t="s">
        <v>150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  <c r="W59" s="77">
        <v>0</v>
      </c>
      <c r="X59" s="77">
        <v>0</v>
      </c>
      <c r="Y59" s="77">
        <v>0</v>
      </c>
      <c r="Z59" s="77">
        <v>0</v>
      </c>
      <c r="AA59" s="77">
        <v>0</v>
      </c>
    </row>
    <row r="60" spans="1:27" s="8" customFormat="1" ht="25.5">
      <c r="A60" s="143" t="s">
        <v>159</v>
      </c>
      <c r="B60" s="85" t="s">
        <v>160</v>
      </c>
      <c r="C60" s="77" t="s">
        <v>0</v>
      </c>
      <c r="D60" s="73">
        <v>2832.9250000000002</v>
      </c>
      <c r="E60" s="73">
        <v>2992.1729999999998</v>
      </c>
      <c r="F60" s="73">
        <v>3927.9340000000002</v>
      </c>
      <c r="G60" s="73">
        <f>Дод7!F20</f>
        <v>2839.1530000000002</v>
      </c>
      <c r="H60" s="73">
        <v>1276.4570000000001</v>
      </c>
      <c r="I60" s="73">
        <v>1384.4690000000001</v>
      </c>
      <c r="J60" s="73">
        <v>1717.04</v>
      </c>
      <c r="K60" s="73">
        <f>Дод8!B20</f>
        <v>1137.308</v>
      </c>
      <c r="L60" s="73">
        <v>0</v>
      </c>
      <c r="M60" s="73">
        <v>0</v>
      </c>
      <c r="N60" s="73">
        <v>0</v>
      </c>
      <c r="O60" s="73">
        <v>0</v>
      </c>
      <c r="P60" s="73">
        <v>1556.4680000000001</v>
      </c>
      <c r="Q60" s="73">
        <v>1607.704</v>
      </c>
      <c r="R60" s="73">
        <v>2210.8939999999998</v>
      </c>
      <c r="S60" s="73">
        <f>W60+AA60</f>
        <v>1701.845</v>
      </c>
      <c r="T60" s="73">
        <v>363.87</v>
      </c>
      <c r="U60" s="73">
        <v>372.39299999999997</v>
      </c>
      <c r="V60" s="73">
        <v>537.59299999999996</v>
      </c>
      <c r="W60" s="73">
        <f>Дод8!B22</f>
        <v>453.80500000000001</v>
      </c>
      <c r="X60" s="73">
        <v>1192.598</v>
      </c>
      <c r="Y60" s="73">
        <v>1124.934</v>
      </c>
      <c r="Z60" s="73">
        <v>1673.3009999999999</v>
      </c>
      <c r="AA60" s="73">
        <f>Дод8!B23</f>
        <v>1248.04</v>
      </c>
    </row>
    <row r="61" spans="1:27" s="8" customFormat="1" ht="38.25">
      <c r="A61" s="143" t="s">
        <v>51</v>
      </c>
      <c r="B61" s="85" t="s">
        <v>161</v>
      </c>
      <c r="C61" s="77" t="s">
        <v>150</v>
      </c>
      <c r="D61" s="73">
        <f>D54</f>
        <v>1435.1643679782114</v>
      </c>
      <c r="E61" s="73">
        <f>E54</f>
        <v>1668.4486846520044</v>
      </c>
      <c r="F61" s="73">
        <f>F54</f>
        <v>1342.2996849388344</v>
      </c>
      <c r="G61" s="73">
        <f>G54</f>
        <v>1225.7888410997084</v>
      </c>
      <c r="H61" s="73">
        <f t="shared" ref="H61:AA61" si="17">H54</f>
        <v>1435.164367978211</v>
      </c>
      <c r="I61" s="73">
        <f t="shared" si="17"/>
        <v>1668.4486846520044</v>
      </c>
      <c r="J61" s="73">
        <f t="shared" si="17"/>
        <v>1105.117570219687</v>
      </c>
      <c r="K61" s="73">
        <f>K54</f>
        <v>1166.6656351072224</v>
      </c>
      <c r="L61" s="73">
        <f t="shared" si="17"/>
        <v>0</v>
      </c>
      <c r="M61" s="73">
        <f t="shared" si="17"/>
        <v>0</v>
      </c>
      <c r="N61" s="73">
        <f t="shared" si="17"/>
        <v>0</v>
      </c>
      <c r="O61" s="73">
        <f t="shared" si="17"/>
        <v>0</v>
      </c>
      <c r="P61" s="73">
        <f t="shared" si="17"/>
        <v>1435.1639246164459</v>
      </c>
      <c r="Q61" s="73">
        <f t="shared" si="17"/>
        <v>1668.4491351346574</v>
      </c>
      <c r="R61" s="73">
        <f t="shared" si="17"/>
        <v>1520.7760950925667</v>
      </c>
      <c r="S61" s="73">
        <f t="shared" si="17"/>
        <v>1265.3063770721456</v>
      </c>
      <c r="T61" s="73">
        <f t="shared" si="17"/>
        <v>1435.1643679782112</v>
      </c>
      <c r="U61" s="73">
        <f t="shared" si="17"/>
        <v>1668.4486846520042</v>
      </c>
      <c r="V61" s="73">
        <f t="shared" si="17"/>
        <v>1406.90630780787</v>
      </c>
      <c r="W61" s="73">
        <f t="shared" si="17"/>
        <v>1265.3093357683115</v>
      </c>
      <c r="X61" s="73">
        <f t="shared" si="17"/>
        <v>1435.1720783756821</v>
      </c>
      <c r="Y61" s="73">
        <f t="shared" si="17"/>
        <v>1668.4477957109641</v>
      </c>
      <c r="Z61" s="73">
        <f t="shared" si="17"/>
        <v>1562.1863694735673</v>
      </c>
      <c r="AA61" s="73">
        <f t="shared" si="17"/>
        <v>1265.3053012478474</v>
      </c>
    </row>
    <row r="62" spans="1:27">
      <c r="A62" s="145"/>
      <c r="B62" s="72"/>
      <c r="C62" s="77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</row>
    <row r="64" spans="1:27">
      <c r="A64" s="21" t="s">
        <v>162</v>
      </c>
    </row>
    <row r="65" spans="1:26">
      <c r="A65" s="75" t="s">
        <v>163</v>
      </c>
      <c r="B65" s="75"/>
      <c r="C65" s="146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8" spans="1:26" s="51" customFormat="1" ht="17.25">
      <c r="A68" s="147" t="s">
        <v>164</v>
      </c>
      <c r="B68" s="47"/>
      <c r="C68" s="79"/>
      <c r="D68" s="47"/>
      <c r="E68" s="47"/>
      <c r="F68" s="76"/>
      <c r="G68" s="48"/>
      <c r="H68" s="48"/>
      <c r="I68" s="49"/>
      <c r="J68" s="50"/>
      <c r="K68" s="50"/>
      <c r="L68" s="50"/>
      <c r="M68" s="50"/>
      <c r="N68" s="50"/>
      <c r="O68" s="50"/>
      <c r="P68" s="50"/>
      <c r="Q68" s="50"/>
      <c r="R68" s="50"/>
    </row>
    <row r="69" spans="1:26" s="50" customFormat="1" ht="16.5">
      <c r="A69" s="147" t="s">
        <v>67</v>
      </c>
      <c r="B69" s="49"/>
      <c r="C69" s="8"/>
      <c r="D69" s="49"/>
      <c r="E69" s="49"/>
      <c r="F69" s="49"/>
      <c r="G69" s="52"/>
      <c r="H69" s="52"/>
      <c r="I69" s="49"/>
    </row>
    <row r="70" spans="1:26" s="51" customFormat="1" ht="17.25">
      <c r="A70" s="147" t="s">
        <v>165</v>
      </c>
      <c r="B70" s="49"/>
      <c r="C70" s="8"/>
      <c r="D70" s="49"/>
      <c r="F70" s="49"/>
      <c r="G70" s="49"/>
      <c r="I70" s="49"/>
      <c r="J70" s="50"/>
      <c r="K70" s="147" t="s">
        <v>69</v>
      </c>
      <c r="L70" s="50"/>
      <c r="M70" s="50"/>
      <c r="N70" s="50"/>
      <c r="O70" s="50"/>
      <c r="P70" s="50"/>
      <c r="Q70" s="50"/>
      <c r="R70" s="50"/>
    </row>
    <row r="71" spans="1:26" s="50" customFormat="1" ht="17.25">
      <c r="A71" s="49"/>
      <c r="B71" s="49"/>
      <c r="C71" s="8"/>
      <c r="D71" s="49"/>
      <c r="E71" s="49"/>
      <c r="F71" s="49"/>
      <c r="G71" s="49"/>
      <c r="I71" s="49"/>
      <c r="J71" s="51"/>
      <c r="K71" s="51"/>
      <c r="L71" s="51"/>
      <c r="M71" s="51"/>
      <c r="N71" s="51"/>
      <c r="O71" s="51"/>
      <c r="P71" s="51"/>
    </row>
    <row r="72" spans="1:26" s="50" customFormat="1" ht="16.5">
      <c r="A72" s="147" t="s">
        <v>166</v>
      </c>
      <c r="B72" s="49"/>
      <c r="C72" s="8"/>
      <c r="D72" s="49"/>
      <c r="E72" s="49"/>
      <c r="F72" s="49"/>
      <c r="G72" s="49"/>
      <c r="I72" s="49"/>
    </row>
    <row r="73" spans="1:26" s="50" customFormat="1" ht="16.5">
      <c r="A73" s="147" t="s">
        <v>67</v>
      </c>
      <c r="B73" s="49"/>
      <c r="C73" s="8"/>
      <c r="D73" s="49"/>
      <c r="E73" s="49"/>
      <c r="F73" s="49"/>
      <c r="G73" s="49"/>
      <c r="I73" s="49"/>
    </row>
    <row r="74" spans="1:26" s="50" customFormat="1" ht="16.5">
      <c r="A74" s="147" t="s">
        <v>165</v>
      </c>
      <c r="B74" s="49"/>
      <c r="C74" s="8"/>
      <c r="D74" s="49"/>
      <c r="F74" s="49"/>
      <c r="G74" s="49"/>
      <c r="I74" s="48"/>
      <c r="K74" s="48" t="s">
        <v>73</v>
      </c>
    </row>
    <row r="75" spans="1:26" s="26" customFormat="1" ht="15">
      <c r="C75" s="148"/>
    </row>
    <row r="76" spans="1:26" s="26" customFormat="1" ht="15">
      <c r="C76" s="148"/>
    </row>
    <row r="77" spans="1:26" s="26" customFormat="1" ht="15">
      <c r="C77" s="148"/>
    </row>
    <row r="78" spans="1:26" s="27" customFormat="1" ht="12.75">
      <c r="A78" s="23" t="s">
        <v>71</v>
      </c>
      <c r="C78" s="149"/>
    </row>
    <row r="79" spans="1:26" s="27" customFormat="1" ht="12.75">
      <c r="A79" s="23" t="s">
        <v>72</v>
      </c>
      <c r="C79" s="149"/>
    </row>
  </sheetData>
  <mergeCells count="15">
    <mergeCell ref="T15:AA15"/>
    <mergeCell ref="T16:W16"/>
    <mergeCell ref="X16:AA16"/>
    <mergeCell ref="A11:Z11"/>
    <mergeCell ref="A12:Z12"/>
    <mergeCell ref="A9:AA9"/>
    <mergeCell ref="A10:AA10"/>
    <mergeCell ref="U13:AA13"/>
    <mergeCell ref="A15:A17"/>
    <mergeCell ref="B15:B17"/>
    <mergeCell ref="C15:C17"/>
    <mergeCell ref="D15:G16"/>
    <mergeCell ref="H15:K16"/>
    <mergeCell ref="L15:O16"/>
    <mergeCell ref="P15:S16"/>
  </mergeCells>
  <phoneticPr fontId="1" type="noConversion"/>
  <pageMargins left="0.38" right="0.3" top="0.27" bottom="0.31" header="0.27" footer="0.28000000000000003"/>
  <pageSetup paperSize="9" scale="6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81"/>
  <sheetViews>
    <sheetView topLeftCell="A64" workbookViewId="0">
      <selection activeCell="K18" sqref="K18"/>
    </sheetView>
  </sheetViews>
  <sheetFormatPr defaultRowHeight="15.75"/>
  <cols>
    <col min="1" max="1" width="6.7109375" style="4" customWidth="1"/>
    <col min="2" max="2" width="28.85546875" style="4" customWidth="1"/>
    <col min="3" max="3" width="8.5703125" style="4" customWidth="1"/>
    <col min="4" max="7" width="10.7109375" style="4" customWidth="1"/>
    <col min="8" max="16384" width="9.140625" style="4"/>
  </cols>
  <sheetData>
    <row r="1" spans="1:7">
      <c r="D1" s="53" t="s">
        <v>167</v>
      </c>
    </row>
    <row r="2" spans="1:7">
      <c r="D2" s="53" t="s">
        <v>74</v>
      </c>
    </row>
    <row r="3" spans="1:7">
      <c r="D3" s="53" t="s">
        <v>75</v>
      </c>
    </row>
    <row r="4" spans="1:7">
      <c r="D4" s="53" t="s">
        <v>76</v>
      </c>
    </row>
    <row r="5" spans="1:7">
      <c r="D5" s="53" t="s">
        <v>77</v>
      </c>
    </row>
    <row r="6" spans="1:7">
      <c r="D6" s="53" t="s">
        <v>78</v>
      </c>
    </row>
    <row r="7" spans="1:7">
      <c r="D7" s="53" t="s">
        <v>79</v>
      </c>
    </row>
    <row r="8" spans="1:7">
      <c r="D8" s="53" t="s">
        <v>80</v>
      </c>
    </row>
    <row r="9" spans="1:7">
      <c r="A9" s="265" t="s">
        <v>81</v>
      </c>
      <c r="B9" s="265"/>
      <c r="C9" s="265"/>
      <c r="D9" s="265"/>
      <c r="E9" s="265"/>
      <c r="F9" s="265"/>
      <c r="G9" s="54"/>
    </row>
    <row r="10" spans="1:7">
      <c r="A10" s="265" t="s">
        <v>168</v>
      </c>
      <c r="B10" s="265"/>
      <c r="C10" s="265"/>
      <c r="D10" s="265"/>
      <c r="E10" s="265"/>
      <c r="F10" s="265"/>
      <c r="G10" s="54"/>
    </row>
    <row r="11" spans="1:7" s="40" customFormat="1" ht="12" customHeight="1">
      <c r="D11" s="266" t="s">
        <v>83</v>
      </c>
      <c r="E11" s="266"/>
      <c r="F11" s="266"/>
      <c r="G11" s="266"/>
    </row>
    <row r="12" spans="1:7" ht="15.75" customHeight="1">
      <c r="A12" s="267" t="s">
        <v>84</v>
      </c>
      <c r="B12" s="268" t="s">
        <v>1</v>
      </c>
      <c r="C12" s="269" t="s">
        <v>61</v>
      </c>
      <c r="D12" s="270" t="s">
        <v>169</v>
      </c>
      <c r="E12" s="270"/>
      <c r="F12" s="270"/>
      <c r="G12" s="270"/>
    </row>
    <row r="13" spans="1:7" ht="66.75" customHeight="1">
      <c r="A13" s="267"/>
      <c r="B13" s="268"/>
      <c r="C13" s="269"/>
      <c r="D13" s="55" t="s">
        <v>91</v>
      </c>
      <c r="E13" s="55" t="s">
        <v>92</v>
      </c>
      <c r="F13" s="55" t="s">
        <v>93</v>
      </c>
      <c r="G13" s="55" t="s">
        <v>94</v>
      </c>
    </row>
    <row r="14" spans="1:7" s="58" customFormat="1" ht="11.25">
      <c r="A14" s="57">
        <v>1</v>
      </c>
      <c r="B14" s="57">
        <f t="shared" ref="B14:G14" si="0">1+A14</f>
        <v>2</v>
      </c>
      <c r="C14" s="57">
        <f t="shared" si="0"/>
        <v>3</v>
      </c>
      <c r="D14" s="57">
        <f t="shared" si="0"/>
        <v>4</v>
      </c>
      <c r="E14" s="57">
        <f t="shared" si="0"/>
        <v>5</v>
      </c>
      <c r="F14" s="57">
        <f t="shared" si="0"/>
        <v>6</v>
      </c>
      <c r="G14" s="57">
        <f t="shared" si="0"/>
        <v>7</v>
      </c>
    </row>
    <row r="15" spans="1:7" ht="28.5" customHeight="1">
      <c r="A15" s="42">
        <v>1</v>
      </c>
      <c r="B15" s="43" t="s">
        <v>95</v>
      </c>
      <c r="C15" s="41" t="s">
        <v>33</v>
      </c>
      <c r="D15" s="44">
        <f>D16+D21+D22+D26</f>
        <v>0</v>
      </c>
      <c r="E15" s="44">
        <f>E16+E21+E22+E26</f>
        <v>0</v>
      </c>
      <c r="F15" s="44">
        <f>F16+F21+F22+F26</f>
        <v>0</v>
      </c>
      <c r="G15" s="44">
        <f>G16+G21+G22+G26</f>
        <v>0</v>
      </c>
    </row>
    <row r="16" spans="1:7" ht="31.5">
      <c r="A16" s="42" t="s">
        <v>96</v>
      </c>
      <c r="B16" s="43" t="s">
        <v>97</v>
      </c>
      <c r="C16" s="41" t="s">
        <v>33</v>
      </c>
      <c r="D16" s="44">
        <f>D17+D18+D19+D20</f>
        <v>0</v>
      </c>
      <c r="E16" s="44">
        <f>E17+E18+E19+E20</f>
        <v>0</v>
      </c>
      <c r="F16" s="44">
        <f>F17+F18+F19+F20</f>
        <v>0</v>
      </c>
      <c r="G16" s="44">
        <f>G17+G18+G19+G20</f>
        <v>0</v>
      </c>
    </row>
    <row r="17" spans="1:7">
      <c r="A17" s="42" t="s">
        <v>98</v>
      </c>
      <c r="B17" s="43" t="s">
        <v>101</v>
      </c>
      <c r="C17" s="41" t="s">
        <v>33</v>
      </c>
      <c r="D17" s="44"/>
      <c r="E17" s="44"/>
      <c r="F17" s="44"/>
      <c r="G17" s="44"/>
    </row>
    <row r="18" spans="1:7" ht="46.5" customHeight="1">
      <c r="A18" s="42" t="s">
        <v>100</v>
      </c>
      <c r="B18" s="43" t="s">
        <v>171</v>
      </c>
      <c r="C18" s="41" t="s">
        <v>33</v>
      </c>
      <c r="D18" s="44"/>
      <c r="E18" s="44"/>
      <c r="F18" s="44"/>
      <c r="G18" s="44"/>
    </row>
    <row r="19" spans="1:7" ht="31.5">
      <c r="A19" s="42" t="s">
        <v>102</v>
      </c>
      <c r="B19" s="43" t="s">
        <v>105</v>
      </c>
      <c r="C19" s="41" t="s">
        <v>33</v>
      </c>
      <c r="D19" s="44"/>
      <c r="E19" s="44"/>
      <c r="F19" s="44"/>
      <c r="G19" s="44"/>
    </row>
    <row r="20" spans="1:7" ht="32.25" customHeight="1">
      <c r="A20" s="42" t="s">
        <v>104</v>
      </c>
      <c r="B20" s="45" t="s">
        <v>212</v>
      </c>
      <c r="C20" s="41" t="s">
        <v>33</v>
      </c>
      <c r="D20" s="44"/>
      <c r="E20" s="44"/>
      <c r="F20" s="44"/>
      <c r="G20" s="44"/>
    </row>
    <row r="21" spans="1:7" ht="31.5" customHeight="1">
      <c r="A21" s="42" t="s">
        <v>62</v>
      </c>
      <c r="B21" s="45" t="s">
        <v>213</v>
      </c>
      <c r="C21" s="41" t="s">
        <v>33</v>
      </c>
      <c r="D21" s="44"/>
      <c r="E21" s="44"/>
      <c r="F21" s="44"/>
      <c r="G21" s="44"/>
    </row>
    <row r="22" spans="1:7" ht="18" customHeight="1">
      <c r="A22" s="42" t="s">
        <v>109</v>
      </c>
      <c r="B22" s="43" t="s">
        <v>110</v>
      </c>
      <c r="C22" s="41" t="s">
        <v>33</v>
      </c>
      <c r="D22" s="44">
        <f>D23+D24+D25</f>
        <v>0</v>
      </c>
      <c r="E22" s="44">
        <f>E23+E24+E25</f>
        <v>0</v>
      </c>
      <c r="F22" s="44">
        <f>F23+F24+F25</f>
        <v>0</v>
      </c>
      <c r="G22" s="44">
        <f>G23+G24+G25</f>
        <v>0</v>
      </c>
    </row>
    <row r="23" spans="1:7" ht="30.75" customHeight="1">
      <c r="A23" s="42" t="s">
        <v>111</v>
      </c>
      <c r="B23" s="45" t="s">
        <v>214</v>
      </c>
      <c r="C23" s="41" t="s">
        <v>33</v>
      </c>
      <c r="D23" s="44"/>
      <c r="E23" s="44"/>
      <c r="F23" s="44"/>
      <c r="G23" s="44"/>
    </row>
    <row r="24" spans="1:7">
      <c r="A24" s="42" t="s">
        <v>113</v>
      </c>
      <c r="B24" s="43" t="s">
        <v>114</v>
      </c>
      <c r="C24" s="41" t="s">
        <v>33</v>
      </c>
      <c r="D24" s="44"/>
      <c r="E24" s="44"/>
      <c r="F24" s="44"/>
      <c r="G24" s="44"/>
    </row>
    <row r="25" spans="1:7">
      <c r="A25" s="42" t="s">
        <v>115</v>
      </c>
      <c r="B25" s="43" t="s">
        <v>116</v>
      </c>
      <c r="C25" s="41" t="s">
        <v>33</v>
      </c>
      <c r="D25" s="44"/>
      <c r="E25" s="44"/>
      <c r="F25" s="44"/>
      <c r="G25" s="44"/>
    </row>
    <row r="26" spans="1:7" ht="31.5">
      <c r="A26" s="42" t="s">
        <v>117</v>
      </c>
      <c r="B26" s="43" t="s">
        <v>118</v>
      </c>
      <c r="C26" s="41" t="s">
        <v>33</v>
      </c>
      <c r="D26" s="44">
        <f>D27+D28+D29</f>
        <v>0</v>
      </c>
      <c r="E26" s="44">
        <f>E27+E28+E29</f>
        <v>0</v>
      </c>
      <c r="F26" s="44">
        <f>F27+F28+F29</f>
        <v>0</v>
      </c>
      <c r="G26" s="44">
        <f>G27+G28+G29</f>
        <v>0</v>
      </c>
    </row>
    <row r="27" spans="1:7">
      <c r="A27" s="42" t="s">
        <v>119</v>
      </c>
      <c r="B27" s="43" t="s">
        <v>120</v>
      </c>
      <c r="C27" s="41" t="s">
        <v>33</v>
      </c>
      <c r="D27" s="44"/>
      <c r="E27" s="44"/>
      <c r="F27" s="44"/>
      <c r="G27" s="44"/>
    </row>
    <row r="28" spans="1:7" ht="33.75" customHeight="1">
      <c r="A28" s="42" t="s">
        <v>121</v>
      </c>
      <c r="B28" s="45" t="s">
        <v>112</v>
      </c>
      <c r="C28" s="41" t="s">
        <v>33</v>
      </c>
      <c r="D28" s="44"/>
      <c r="E28" s="44"/>
      <c r="F28" s="44"/>
      <c r="G28" s="44"/>
    </row>
    <row r="29" spans="1:7">
      <c r="A29" s="42" t="s">
        <v>122</v>
      </c>
      <c r="B29" s="43" t="s">
        <v>123</v>
      </c>
      <c r="C29" s="41" t="s">
        <v>33</v>
      </c>
      <c r="D29" s="44"/>
      <c r="E29" s="44"/>
      <c r="F29" s="44"/>
      <c r="G29" s="44"/>
    </row>
    <row r="30" spans="1:7" ht="31.5">
      <c r="A30" s="42" t="s">
        <v>52</v>
      </c>
      <c r="B30" s="43" t="s">
        <v>124</v>
      </c>
      <c r="C30" s="41" t="s">
        <v>33</v>
      </c>
      <c r="D30" s="44">
        <f>D31+D32+D33</f>
        <v>0</v>
      </c>
      <c r="E30" s="44">
        <f>E31+E32+E33</f>
        <v>0</v>
      </c>
      <c r="F30" s="44">
        <f>F31+F32+F33</f>
        <v>0</v>
      </c>
      <c r="G30" s="44">
        <f>G31+G32+G33</f>
        <v>0</v>
      </c>
    </row>
    <row r="31" spans="1:7">
      <c r="A31" s="42" t="s">
        <v>125</v>
      </c>
      <c r="B31" s="43" t="s">
        <v>120</v>
      </c>
      <c r="C31" s="41" t="s">
        <v>33</v>
      </c>
      <c r="D31" s="44"/>
      <c r="E31" s="44"/>
      <c r="F31" s="44"/>
      <c r="G31" s="44"/>
    </row>
    <row r="32" spans="1:7" ht="33.75" customHeight="1">
      <c r="A32" s="42" t="s">
        <v>126</v>
      </c>
      <c r="B32" s="45" t="s">
        <v>214</v>
      </c>
      <c r="C32" s="41" t="s">
        <v>33</v>
      </c>
      <c r="D32" s="44"/>
      <c r="E32" s="44"/>
      <c r="F32" s="44"/>
      <c r="G32" s="44"/>
    </row>
    <row r="33" spans="1:7">
      <c r="A33" s="42" t="s">
        <v>127</v>
      </c>
      <c r="B33" s="43" t="s">
        <v>215</v>
      </c>
      <c r="C33" s="41" t="s">
        <v>33</v>
      </c>
      <c r="D33" s="44"/>
      <c r="E33" s="44"/>
      <c r="F33" s="44"/>
      <c r="G33" s="44"/>
    </row>
    <row r="34" spans="1:7">
      <c r="A34" s="42" t="s">
        <v>53</v>
      </c>
      <c r="B34" s="43" t="s">
        <v>128</v>
      </c>
      <c r="C34" s="41" t="s">
        <v>33</v>
      </c>
      <c r="D34" s="44">
        <f>D35+D36+D37</f>
        <v>0</v>
      </c>
      <c r="E34" s="44">
        <f>E35+E36+E37</f>
        <v>0</v>
      </c>
      <c r="F34" s="44">
        <f>F35+F36+F37</f>
        <v>0</v>
      </c>
      <c r="G34" s="44">
        <f>G35+G36+G37</f>
        <v>0</v>
      </c>
    </row>
    <row r="35" spans="1:7">
      <c r="A35" s="42" t="s">
        <v>129</v>
      </c>
      <c r="B35" s="43" t="s">
        <v>120</v>
      </c>
      <c r="C35" s="41" t="s">
        <v>33</v>
      </c>
      <c r="D35" s="44"/>
      <c r="E35" s="44"/>
      <c r="F35" s="44"/>
      <c r="G35" s="44"/>
    </row>
    <row r="36" spans="1:7" ht="34.5" customHeight="1">
      <c r="A36" s="42" t="s">
        <v>130</v>
      </c>
      <c r="B36" s="45" t="s">
        <v>214</v>
      </c>
      <c r="C36" s="41" t="s">
        <v>33</v>
      </c>
      <c r="D36" s="44"/>
      <c r="E36" s="44"/>
      <c r="F36" s="44"/>
      <c r="G36" s="44"/>
    </row>
    <row r="37" spans="1:7">
      <c r="A37" s="42" t="s">
        <v>131</v>
      </c>
      <c r="B37" s="43" t="s">
        <v>216</v>
      </c>
      <c r="C37" s="41" t="s">
        <v>33</v>
      </c>
      <c r="D37" s="44"/>
      <c r="E37" s="44"/>
      <c r="F37" s="44"/>
      <c r="G37" s="44"/>
    </row>
    <row r="38" spans="1:7">
      <c r="A38" s="42">
        <v>4</v>
      </c>
      <c r="B38" s="43" t="s">
        <v>204</v>
      </c>
      <c r="C38" s="41" t="s">
        <v>33</v>
      </c>
      <c r="D38" s="44">
        <v>0</v>
      </c>
      <c r="E38" s="44">
        <v>0</v>
      </c>
      <c r="F38" s="44">
        <v>0</v>
      </c>
      <c r="G38" s="44">
        <v>0</v>
      </c>
    </row>
    <row r="39" spans="1:7">
      <c r="A39" s="42">
        <v>5</v>
      </c>
      <c r="B39" s="43" t="s">
        <v>133</v>
      </c>
      <c r="C39" s="41" t="s">
        <v>33</v>
      </c>
      <c r="D39" s="44">
        <v>0</v>
      </c>
      <c r="E39" s="44">
        <v>0</v>
      </c>
      <c r="F39" s="44">
        <v>0</v>
      </c>
      <c r="G39" s="44">
        <v>0</v>
      </c>
    </row>
    <row r="40" spans="1:7">
      <c r="A40" s="42" t="s">
        <v>55</v>
      </c>
      <c r="B40" s="43" t="s">
        <v>205</v>
      </c>
      <c r="C40" s="41" t="s">
        <v>33</v>
      </c>
      <c r="D40" s="44">
        <f>D15+D38+D39</f>
        <v>0</v>
      </c>
      <c r="E40" s="44">
        <f>E15+E38+E39</f>
        <v>0</v>
      </c>
      <c r="F40" s="44">
        <f>F15+F38+F39</f>
        <v>0</v>
      </c>
      <c r="G40" s="44">
        <f>G15+G38+G39</f>
        <v>0</v>
      </c>
    </row>
    <row r="41" spans="1:7" ht="31.5">
      <c r="A41" s="42" t="s">
        <v>56</v>
      </c>
      <c r="B41" s="43" t="s">
        <v>135</v>
      </c>
      <c r="C41" s="41" t="s">
        <v>33</v>
      </c>
      <c r="D41" s="44">
        <v>0</v>
      </c>
      <c r="E41" s="44">
        <v>0</v>
      </c>
      <c r="F41" s="44">
        <v>0</v>
      </c>
      <c r="G41" s="44">
        <v>0</v>
      </c>
    </row>
    <row r="42" spans="1:7" ht="31.5">
      <c r="A42" s="42" t="s">
        <v>57</v>
      </c>
      <c r="B42" s="43" t="s">
        <v>217</v>
      </c>
      <c r="C42" s="41" t="s">
        <v>33</v>
      </c>
      <c r="D42" s="44">
        <v>0</v>
      </c>
      <c r="E42" s="44">
        <v>0</v>
      </c>
      <c r="F42" s="44">
        <v>0</v>
      </c>
      <c r="G42" s="44">
        <v>0</v>
      </c>
    </row>
    <row r="43" spans="1:7">
      <c r="A43" s="42" t="s">
        <v>137</v>
      </c>
      <c r="B43" s="43" t="s">
        <v>138</v>
      </c>
      <c r="C43" s="41" t="s">
        <v>33</v>
      </c>
      <c r="D43" s="41" t="s">
        <v>139</v>
      </c>
      <c r="E43" s="41" t="s">
        <v>139</v>
      </c>
      <c r="F43" s="44"/>
      <c r="G43" s="44"/>
    </row>
    <row r="44" spans="1:7">
      <c r="A44" s="42" t="s">
        <v>140</v>
      </c>
      <c r="B44" s="43" t="s">
        <v>141</v>
      </c>
      <c r="C44" s="41" t="s">
        <v>33</v>
      </c>
      <c r="D44" s="41" t="s">
        <v>139</v>
      </c>
      <c r="E44" s="41" t="s">
        <v>139</v>
      </c>
      <c r="F44" s="44"/>
      <c r="G44" s="44"/>
    </row>
    <row r="45" spans="1:7">
      <c r="A45" s="42" t="s">
        <v>142</v>
      </c>
      <c r="B45" s="43" t="s">
        <v>143</v>
      </c>
      <c r="C45" s="41" t="s">
        <v>33</v>
      </c>
      <c r="D45" s="41" t="s">
        <v>139</v>
      </c>
      <c r="E45" s="41" t="s">
        <v>139</v>
      </c>
      <c r="F45" s="44"/>
      <c r="G45" s="44"/>
    </row>
    <row r="46" spans="1:7" ht="32.25" customHeight="1">
      <c r="A46" s="42" t="s">
        <v>144</v>
      </c>
      <c r="B46" s="45" t="s">
        <v>218</v>
      </c>
      <c r="C46" s="41" t="s">
        <v>33</v>
      </c>
      <c r="D46" s="41" t="s">
        <v>139</v>
      </c>
      <c r="E46" s="41" t="s">
        <v>139</v>
      </c>
      <c r="F46" s="44"/>
      <c r="G46" s="44"/>
    </row>
    <row r="47" spans="1:7" ht="22.5" customHeight="1">
      <c r="A47" s="42" t="s">
        <v>146</v>
      </c>
      <c r="B47" s="43" t="s">
        <v>147</v>
      </c>
      <c r="C47" s="41" t="s">
        <v>33</v>
      </c>
      <c r="D47" s="41" t="s">
        <v>139</v>
      </c>
      <c r="E47" s="41" t="s">
        <v>139</v>
      </c>
      <c r="F47" s="44"/>
      <c r="G47" s="44"/>
    </row>
    <row r="48" spans="1:7" ht="47.25">
      <c r="A48" s="42" t="s">
        <v>58</v>
      </c>
      <c r="B48" s="43" t="s">
        <v>172</v>
      </c>
      <c r="C48" s="41" t="s">
        <v>33</v>
      </c>
      <c r="D48" s="44">
        <f>D40+D41+D42</f>
        <v>0</v>
      </c>
      <c r="E48" s="44">
        <f>E40+E41+E42</f>
        <v>0</v>
      </c>
      <c r="F48" s="44">
        <f>F40+F41+F42</f>
        <v>0</v>
      </c>
      <c r="G48" s="44">
        <f>G40+G41+G42</f>
        <v>0</v>
      </c>
    </row>
    <row r="49" spans="1:7" ht="47.25">
      <c r="A49" s="42" t="s">
        <v>59</v>
      </c>
      <c r="B49" s="43" t="s">
        <v>173</v>
      </c>
      <c r="C49" s="41" t="s">
        <v>150</v>
      </c>
      <c r="D49" s="44"/>
      <c r="E49" s="44"/>
      <c r="F49" s="44"/>
      <c r="G49" s="44"/>
    </row>
    <row r="50" spans="1:7" ht="47.25">
      <c r="A50" s="42" t="s">
        <v>49</v>
      </c>
      <c r="B50" s="43" t="s">
        <v>174</v>
      </c>
      <c r="C50" s="41" t="s">
        <v>0</v>
      </c>
      <c r="D50" s="44">
        <f>D51+D52</f>
        <v>0</v>
      </c>
      <c r="E50" s="44"/>
      <c r="F50" s="44"/>
      <c r="G50" s="44"/>
    </row>
    <row r="51" spans="1:7">
      <c r="A51" s="42" t="s">
        <v>175</v>
      </c>
      <c r="B51" s="43" t="s">
        <v>176</v>
      </c>
      <c r="C51" s="41" t="s">
        <v>0</v>
      </c>
      <c r="D51" s="44"/>
      <c r="E51" s="44"/>
      <c r="F51" s="44"/>
      <c r="G51" s="44"/>
    </row>
    <row r="52" spans="1:7" ht="63">
      <c r="A52" s="42" t="s">
        <v>177</v>
      </c>
      <c r="B52" s="43" t="s">
        <v>178</v>
      </c>
      <c r="C52" s="41" t="s">
        <v>0</v>
      </c>
      <c r="D52" s="44">
        <v>0</v>
      </c>
      <c r="E52" s="44">
        <v>0</v>
      </c>
      <c r="F52" s="44">
        <v>0</v>
      </c>
      <c r="G52" s="44">
        <v>0</v>
      </c>
    </row>
    <row r="53" spans="1:7" ht="35.25" customHeight="1">
      <c r="A53" s="42" t="s">
        <v>50</v>
      </c>
      <c r="B53" s="45" t="s">
        <v>179</v>
      </c>
      <c r="C53" s="41" t="s">
        <v>0</v>
      </c>
      <c r="D53" s="44">
        <f>D54+D55</f>
        <v>0</v>
      </c>
      <c r="E53" s="44">
        <f>E54+E55</f>
        <v>0</v>
      </c>
      <c r="F53" s="44">
        <f>F54+F55</f>
        <v>0</v>
      </c>
      <c r="G53" s="44">
        <f>G54+G55</f>
        <v>0</v>
      </c>
    </row>
    <row r="54" spans="1:7">
      <c r="A54" s="42" t="s">
        <v>180</v>
      </c>
      <c r="B54" s="43" t="s">
        <v>176</v>
      </c>
      <c r="C54" s="41" t="s">
        <v>0</v>
      </c>
      <c r="D54" s="44"/>
      <c r="E54" s="44"/>
      <c r="F54" s="44"/>
      <c r="G54" s="44"/>
    </row>
    <row r="55" spans="1:7" ht="35.25" customHeight="1">
      <c r="A55" s="42" t="s">
        <v>181</v>
      </c>
      <c r="B55" s="43" t="s">
        <v>178</v>
      </c>
      <c r="C55" s="41" t="s">
        <v>0</v>
      </c>
      <c r="D55" s="44"/>
      <c r="E55" s="44"/>
      <c r="F55" s="44"/>
      <c r="G55" s="44"/>
    </row>
    <row r="56" spans="1:7" ht="48" customHeight="1">
      <c r="A56" s="42" t="s">
        <v>157</v>
      </c>
      <c r="B56" s="45" t="s">
        <v>182</v>
      </c>
      <c r="C56" s="41" t="s">
        <v>0</v>
      </c>
      <c r="D56" s="44"/>
      <c r="E56" s="44"/>
      <c r="F56" s="44"/>
      <c r="G56" s="44"/>
    </row>
    <row r="57" spans="1:7" ht="33" customHeight="1">
      <c r="A57" s="42" t="s">
        <v>183</v>
      </c>
      <c r="B57" s="45" t="s">
        <v>184</v>
      </c>
      <c r="C57" s="41" t="s">
        <v>0</v>
      </c>
      <c r="D57" s="44"/>
      <c r="E57" s="44"/>
      <c r="F57" s="44"/>
      <c r="G57" s="44"/>
    </row>
    <row r="58" spans="1:7" ht="33" customHeight="1">
      <c r="A58" s="42" t="s">
        <v>185</v>
      </c>
      <c r="B58" s="45" t="s">
        <v>186</v>
      </c>
      <c r="C58" s="41" t="s">
        <v>0</v>
      </c>
      <c r="D58" s="44"/>
      <c r="E58" s="44"/>
      <c r="F58" s="44"/>
      <c r="G58" s="44"/>
    </row>
    <row r="59" spans="1:7" ht="45" customHeight="1">
      <c r="A59" s="42" t="s">
        <v>187</v>
      </c>
      <c r="B59" s="45" t="s">
        <v>188</v>
      </c>
      <c r="C59" s="41" t="s">
        <v>0</v>
      </c>
      <c r="D59" s="44"/>
      <c r="E59" s="44"/>
      <c r="F59" s="44"/>
      <c r="G59" s="44"/>
    </row>
    <row r="60" spans="1:7">
      <c r="A60" s="42" t="s">
        <v>189</v>
      </c>
      <c r="B60" s="45" t="s">
        <v>42</v>
      </c>
      <c r="C60" s="41" t="s">
        <v>0</v>
      </c>
      <c r="D60" s="44"/>
      <c r="E60" s="44"/>
      <c r="F60" s="44"/>
      <c r="G60" s="44"/>
    </row>
    <row r="61" spans="1:7">
      <c r="A61" s="42" t="s">
        <v>190</v>
      </c>
      <c r="B61" s="45" t="s">
        <v>191</v>
      </c>
      <c r="C61" s="41" t="s">
        <v>0</v>
      </c>
      <c r="D61" s="44"/>
      <c r="E61" s="44"/>
      <c r="F61" s="44"/>
      <c r="G61" s="44"/>
    </row>
    <row r="62" spans="1:7" ht="31.5">
      <c r="A62" s="42" t="s">
        <v>192</v>
      </c>
      <c r="B62" s="45" t="s">
        <v>193</v>
      </c>
      <c r="C62" s="41" t="s">
        <v>0</v>
      </c>
      <c r="D62" s="44"/>
      <c r="E62" s="44"/>
      <c r="F62" s="44"/>
      <c r="G62" s="44"/>
    </row>
    <row r="63" spans="1:7">
      <c r="A63" s="42" t="s">
        <v>194</v>
      </c>
      <c r="B63" s="45" t="s">
        <v>44</v>
      </c>
      <c r="C63" s="41" t="s">
        <v>0</v>
      </c>
      <c r="D63" s="44"/>
      <c r="E63" s="44"/>
      <c r="F63" s="44"/>
      <c r="G63" s="44"/>
    </row>
    <row r="64" spans="1:7" ht="63">
      <c r="A64" s="59">
        <v>14</v>
      </c>
      <c r="B64" s="43" t="s">
        <v>195</v>
      </c>
      <c r="C64" s="41" t="s">
        <v>0</v>
      </c>
      <c r="D64" s="44"/>
      <c r="E64" s="44"/>
      <c r="F64" s="44"/>
      <c r="G64" s="44"/>
    </row>
    <row r="65" spans="1:7" ht="63">
      <c r="A65" s="42" t="s">
        <v>51</v>
      </c>
      <c r="B65" s="43" t="s">
        <v>196</v>
      </c>
      <c r="C65" s="41" t="s">
        <v>150</v>
      </c>
      <c r="D65" s="44"/>
      <c r="E65" s="44"/>
      <c r="F65" s="44"/>
      <c r="G65" s="44"/>
    </row>
    <row r="66" spans="1:7">
      <c r="A66" s="46"/>
      <c r="B66" s="44"/>
      <c r="C66" s="44"/>
      <c r="D66" s="44"/>
      <c r="E66" s="44"/>
      <c r="F66" s="44"/>
      <c r="G66" s="44"/>
    </row>
    <row r="67" spans="1:7" ht="30.75" customHeight="1">
      <c r="A67" s="264" t="s">
        <v>197</v>
      </c>
      <c r="B67" s="264"/>
      <c r="C67" s="264"/>
      <c r="D67" s="264"/>
      <c r="E67" s="264"/>
      <c r="F67" s="264"/>
      <c r="G67" s="264"/>
    </row>
    <row r="70" spans="1:7" s="9" customFormat="1">
      <c r="A70" s="24" t="s">
        <v>164</v>
      </c>
      <c r="B70" s="20"/>
      <c r="C70" s="20"/>
      <c r="D70" s="20"/>
      <c r="E70" s="20"/>
      <c r="F70" s="15"/>
      <c r="G70" s="16"/>
    </row>
    <row r="71" spans="1:7" s="56" customFormat="1">
      <c r="A71" s="24" t="s">
        <v>67</v>
      </c>
      <c r="B71" s="21"/>
      <c r="C71" s="21"/>
      <c r="D71" s="21"/>
      <c r="E71" s="21"/>
      <c r="F71" s="21"/>
      <c r="G71" s="22"/>
    </row>
    <row r="72" spans="1:7" s="9" customFormat="1" ht="16.5">
      <c r="A72" s="24" t="s">
        <v>165</v>
      </c>
      <c r="B72" s="21"/>
      <c r="C72" s="21"/>
      <c r="D72" s="21"/>
      <c r="G72" s="61" t="s">
        <v>198</v>
      </c>
    </row>
    <row r="73" spans="1:7" s="56" customFormat="1" ht="17.25">
      <c r="A73" s="21"/>
      <c r="B73" s="21"/>
      <c r="C73" s="21"/>
      <c r="D73" s="21"/>
      <c r="E73" s="21"/>
      <c r="F73" s="51"/>
      <c r="G73" s="21"/>
    </row>
    <row r="74" spans="1:7" s="56" customFormat="1" ht="16.5">
      <c r="A74" s="24" t="s">
        <v>166</v>
      </c>
      <c r="B74" s="21"/>
      <c r="C74" s="21"/>
      <c r="D74" s="21"/>
      <c r="E74" s="21"/>
      <c r="F74" s="50"/>
      <c r="G74" s="21"/>
    </row>
    <row r="75" spans="1:7" s="56" customFormat="1" ht="16.5">
      <c r="A75" s="24" t="s">
        <v>67</v>
      </c>
      <c r="B75" s="21"/>
      <c r="C75" s="21"/>
      <c r="D75" s="21"/>
      <c r="E75" s="21"/>
      <c r="F75" s="50"/>
      <c r="G75" s="21"/>
    </row>
    <row r="76" spans="1:7" s="56" customFormat="1" ht="16.5">
      <c r="A76" s="24" t="s">
        <v>165</v>
      </c>
      <c r="B76" s="21"/>
      <c r="C76" s="21"/>
      <c r="D76" s="21"/>
      <c r="G76" s="62" t="s">
        <v>73</v>
      </c>
    </row>
    <row r="77" spans="1:7" s="25" customFormat="1"/>
    <row r="78" spans="1:7" s="25" customFormat="1"/>
    <row r="79" spans="1:7" s="25" customFormat="1"/>
    <row r="80" spans="1:7" s="60" customFormat="1" ht="11.25">
      <c r="A80" s="39" t="s">
        <v>170</v>
      </c>
    </row>
    <row r="81" spans="1:1" s="60" customFormat="1" ht="11.25">
      <c r="A81" s="39" t="s">
        <v>72</v>
      </c>
    </row>
  </sheetData>
  <mergeCells count="8">
    <mergeCell ref="A67:G67"/>
    <mergeCell ref="A9:F9"/>
    <mergeCell ref="A10:F10"/>
    <mergeCell ref="D11:G11"/>
    <mergeCell ref="A12:A13"/>
    <mergeCell ref="B12:B13"/>
    <mergeCell ref="C12:C13"/>
    <mergeCell ref="D12:G12"/>
  </mergeCells>
  <phoneticPr fontId="1" type="noConversion"/>
  <pageMargins left="0.75" right="0.75" top="0.71" bottom="0.68" header="0.17" footer="0.17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L62"/>
  <sheetViews>
    <sheetView topLeftCell="A25" workbookViewId="0">
      <selection activeCell="C54" sqref="C54"/>
    </sheetView>
  </sheetViews>
  <sheetFormatPr defaultRowHeight="15.75"/>
  <cols>
    <col min="1" max="1" width="6.42578125" style="4" customWidth="1"/>
    <col min="2" max="2" width="19.42578125" style="4" customWidth="1"/>
    <col min="3" max="3" width="8.7109375" style="4" customWidth="1"/>
    <col min="4" max="7" width="12" style="4" customWidth="1"/>
    <col min="8" max="16384" width="9.140625" style="4"/>
  </cols>
  <sheetData>
    <row r="1" spans="1:12">
      <c r="E1" s="63" t="s">
        <v>199</v>
      </c>
    </row>
    <row r="2" spans="1:12">
      <c r="E2" s="63" t="s">
        <v>74</v>
      </c>
    </row>
    <row r="3" spans="1:12">
      <c r="E3" s="63" t="s">
        <v>75</v>
      </c>
    </row>
    <row r="4" spans="1:12">
      <c r="E4" s="63" t="s">
        <v>76</v>
      </c>
    </row>
    <row r="5" spans="1:12">
      <c r="E5" s="63" t="s">
        <v>77</v>
      </c>
    </row>
    <row r="6" spans="1:12">
      <c r="E6" s="63" t="s">
        <v>200</v>
      </c>
    </row>
    <row r="7" spans="1:12">
      <c r="E7" s="63" t="s">
        <v>201</v>
      </c>
    </row>
    <row r="8" spans="1:12">
      <c r="E8" s="63" t="s">
        <v>80</v>
      </c>
      <c r="L8" s="64"/>
    </row>
    <row r="9" spans="1:12">
      <c r="A9" s="265" t="s">
        <v>81</v>
      </c>
      <c r="B9" s="265"/>
      <c r="C9" s="265"/>
      <c r="D9" s="265"/>
      <c r="E9" s="265"/>
      <c r="F9" s="265"/>
      <c r="G9" s="54"/>
    </row>
    <row r="10" spans="1:12">
      <c r="A10" s="265" t="s">
        <v>202</v>
      </c>
      <c r="B10" s="265"/>
      <c r="C10" s="265"/>
      <c r="D10" s="265"/>
      <c r="E10" s="265"/>
      <c r="F10" s="265"/>
      <c r="G10" s="54"/>
    </row>
    <row r="11" spans="1:12" s="40" customFormat="1" ht="12" customHeight="1">
      <c r="D11" s="266" t="s">
        <v>83</v>
      </c>
      <c r="E11" s="266"/>
      <c r="F11" s="266"/>
      <c r="G11" s="266"/>
    </row>
    <row r="12" spans="1:12" ht="15.75" customHeight="1">
      <c r="A12" s="272" t="s">
        <v>84</v>
      </c>
      <c r="B12" s="273" t="s">
        <v>1</v>
      </c>
      <c r="C12" s="274" t="s">
        <v>61</v>
      </c>
      <c r="D12" s="275" t="s">
        <v>169</v>
      </c>
      <c r="E12" s="275"/>
      <c r="F12" s="275"/>
      <c r="G12" s="275"/>
    </row>
    <row r="13" spans="1:12" ht="60" customHeight="1">
      <c r="A13" s="272"/>
      <c r="B13" s="273"/>
      <c r="C13" s="274"/>
      <c r="D13" s="55" t="s">
        <v>91</v>
      </c>
      <c r="E13" s="55" t="s">
        <v>92</v>
      </c>
      <c r="F13" s="55" t="s">
        <v>93</v>
      </c>
      <c r="G13" s="55" t="s">
        <v>94</v>
      </c>
    </row>
    <row r="14" spans="1:12" s="58" customFormat="1" ht="11.25">
      <c r="A14" s="57">
        <v>1</v>
      </c>
      <c r="B14" s="57">
        <f t="shared" ref="B14:G14" si="0">1+A14</f>
        <v>2</v>
      </c>
      <c r="C14" s="57">
        <f t="shared" si="0"/>
        <v>3</v>
      </c>
      <c r="D14" s="57">
        <f t="shared" si="0"/>
        <v>4</v>
      </c>
      <c r="E14" s="57">
        <f t="shared" si="0"/>
        <v>5</v>
      </c>
      <c r="F14" s="57">
        <f t="shared" si="0"/>
        <v>6</v>
      </c>
      <c r="G14" s="57">
        <f t="shared" si="0"/>
        <v>7</v>
      </c>
    </row>
    <row r="15" spans="1:12" ht="45">
      <c r="A15" s="65">
        <v>1</v>
      </c>
      <c r="B15" s="66" t="s">
        <v>95</v>
      </c>
      <c r="C15" s="17" t="s">
        <v>33</v>
      </c>
      <c r="D15" s="18"/>
      <c r="E15" s="18"/>
      <c r="F15" s="18"/>
      <c r="G15" s="18"/>
    </row>
    <row r="16" spans="1:12" ht="30">
      <c r="A16" s="65" t="s">
        <v>96</v>
      </c>
      <c r="B16" s="66" t="s">
        <v>219</v>
      </c>
      <c r="C16" s="17" t="s">
        <v>33</v>
      </c>
      <c r="D16" s="18"/>
      <c r="E16" s="18"/>
      <c r="F16" s="18"/>
      <c r="G16" s="18"/>
    </row>
    <row r="17" spans="1:7" ht="31.5" customHeight="1">
      <c r="A17" s="65" t="s">
        <v>62</v>
      </c>
      <c r="B17" s="67" t="s">
        <v>108</v>
      </c>
      <c r="C17" s="17" t="s">
        <v>33</v>
      </c>
      <c r="D17" s="18"/>
      <c r="E17" s="18"/>
      <c r="F17" s="18"/>
      <c r="G17" s="18"/>
    </row>
    <row r="18" spans="1:7" ht="31.5" customHeight="1">
      <c r="A18" s="65" t="s">
        <v>109</v>
      </c>
      <c r="B18" s="66" t="s">
        <v>110</v>
      </c>
      <c r="C18" s="17" t="s">
        <v>33</v>
      </c>
      <c r="D18" s="18"/>
      <c r="E18" s="18"/>
      <c r="F18" s="18"/>
      <c r="G18" s="18"/>
    </row>
    <row r="19" spans="1:7" ht="34.5" customHeight="1">
      <c r="A19" s="65" t="s">
        <v>111</v>
      </c>
      <c r="B19" s="67" t="s">
        <v>112</v>
      </c>
      <c r="C19" s="17" t="s">
        <v>33</v>
      </c>
      <c r="D19" s="18"/>
      <c r="E19" s="18"/>
      <c r="F19" s="18"/>
      <c r="G19" s="18"/>
    </row>
    <row r="20" spans="1:7" ht="30">
      <c r="A20" s="65" t="s">
        <v>113</v>
      </c>
      <c r="B20" s="66" t="s">
        <v>114</v>
      </c>
      <c r="C20" s="17" t="s">
        <v>33</v>
      </c>
      <c r="D20" s="18"/>
      <c r="E20" s="18"/>
      <c r="F20" s="18"/>
      <c r="G20" s="18"/>
    </row>
    <row r="21" spans="1:7">
      <c r="A21" s="65" t="s">
        <v>115</v>
      </c>
      <c r="B21" s="66" t="s">
        <v>116</v>
      </c>
      <c r="C21" s="17" t="s">
        <v>33</v>
      </c>
      <c r="D21" s="18"/>
      <c r="E21" s="18"/>
      <c r="F21" s="18"/>
      <c r="G21" s="18"/>
    </row>
    <row r="22" spans="1:7" ht="30">
      <c r="A22" s="65" t="s">
        <v>117</v>
      </c>
      <c r="B22" s="66" t="s">
        <v>118</v>
      </c>
      <c r="C22" s="17" t="s">
        <v>33</v>
      </c>
      <c r="D22" s="18"/>
      <c r="E22" s="18"/>
      <c r="F22" s="18"/>
      <c r="G22" s="18"/>
    </row>
    <row r="23" spans="1:7" ht="30">
      <c r="A23" s="65" t="s">
        <v>119</v>
      </c>
      <c r="B23" s="66" t="s">
        <v>120</v>
      </c>
      <c r="C23" s="17" t="s">
        <v>33</v>
      </c>
      <c r="D23" s="18"/>
      <c r="E23" s="18"/>
      <c r="F23" s="18"/>
      <c r="G23" s="18"/>
    </row>
    <row r="24" spans="1:7" ht="33.75" customHeight="1">
      <c r="A24" s="65" t="s">
        <v>121</v>
      </c>
      <c r="B24" s="67" t="s">
        <v>112</v>
      </c>
      <c r="C24" s="17" t="s">
        <v>33</v>
      </c>
      <c r="D24" s="18"/>
      <c r="E24" s="18"/>
      <c r="F24" s="18"/>
      <c r="G24" s="18"/>
    </row>
    <row r="25" spans="1:7">
      <c r="A25" s="65" t="s">
        <v>122</v>
      </c>
      <c r="B25" s="66" t="s">
        <v>123</v>
      </c>
      <c r="C25" s="17" t="s">
        <v>33</v>
      </c>
      <c r="D25" s="18"/>
      <c r="E25" s="18"/>
      <c r="F25" s="18"/>
      <c r="G25" s="18"/>
    </row>
    <row r="26" spans="1:7" ht="30">
      <c r="A26" s="65" t="s">
        <v>52</v>
      </c>
      <c r="B26" s="66" t="s">
        <v>124</v>
      </c>
      <c r="C26" s="17" t="s">
        <v>33</v>
      </c>
      <c r="D26" s="18"/>
      <c r="E26" s="18"/>
      <c r="F26" s="18"/>
      <c r="G26" s="18"/>
    </row>
    <row r="27" spans="1:7" ht="30">
      <c r="A27" s="65" t="s">
        <v>125</v>
      </c>
      <c r="B27" s="66" t="s">
        <v>120</v>
      </c>
      <c r="C27" s="17" t="s">
        <v>33</v>
      </c>
      <c r="D27" s="18"/>
      <c r="E27" s="18"/>
      <c r="F27" s="18"/>
      <c r="G27" s="18"/>
    </row>
    <row r="28" spans="1:7" ht="33.75" customHeight="1">
      <c r="A28" s="65" t="s">
        <v>126</v>
      </c>
      <c r="B28" s="67" t="s">
        <v>112</v>
      </c>
      <c r="C28" s="17" t="s">
        <v>33</v>
      </c>
      <c r="D28" s="18"/>
      <c r="E28" s="18"/>
      <c r="F28" s="18"/>
      <c r="G28" s="18"/>
    </row>
    <row r="29" spans="1:7">
      <c r="A29" s="65" t="s">
        <v>127</v>
      </c>
      <c r="B29" s="66" t="s">
        <v>123</v>
      </c>
      <c r="C29" s="17" t="s">
        <v>33</v>
      </c>
      <c r="D29" s="18"/>
      <c r="E29" s="18"/>
      <c r="F29" s="18"/>
      <c r="G29" s="18"/>
    </row>
    <row r="30" spans="1:7" ht="30">
      <c r="A30" s="65" t="s">
        <v>53</v>
      </c>
      <c r="B30" s="66" t="s">
        <v>128</v>
      </c>
      <c r="C30" s="17" t="s">
        <v>33</v>
      </c>
      <c r="D30" s="18"/>
      <c r="E30" s="18"/>
      <c r="F30" s="18"/>
      <c r="G30" s="18"/>
    </row>
    <row r="31" spans="1:7" ht="30">
      <c r="A31" s="65" t="s">
        <v>129</v>
      </c>
      <c r="B31" s="66" t="s">
        <v>120</v>
      </c>
      <c r="C31" s="17" t="s">
        <v>33</v>
      </c>
      <c r="D31" s="18"/>
      <c r="E31" s="18"/>
      <c r="F31" s="18"/>
      <c r="G31" s="18"/>
    </row>
    <row r="32" spans="1:7" ht="34.5" customHeight="1">
      <c r="A32" s="65" t="s">
        <v>130</v>
      </c>
      <c r="B32" s="67" t="s">
        <v>112</v>
      </c>
      <c r="C32" s="17" t="s">
        <v>33</v>
      </c>
      <c r="D32" s="18"/>
      <c r="E32" s="18"/>
      <c r="F32" s="18"/>
      <c r="G32" s="18"/>
    </row>
    <row r="33" spans="1:7">
      <c r="A33" s="65" t="s">
        <v>131</v>
      </c>
      <c r="B33" s="66" t="s">
        <v>203</v>
      </c>
      <c r="C33" s="17" t="s">
        <v>33</v>
      </c>
      <c r="D33" s="18"/>
      <c r="E33" s="18"/>
      <c r="F33" s="18"/>
      <c r="G33" s="18"/>
    </row>
    <row r="34" spans="1:7" ht="30">
      <c r="A34" s="65">
        <v>4</v>
      </c>
      <c r="B34" s="66" t="s">
        <v>204</v>
      </c>
      <c r="C34" s="17" t="s">
        <v>33</v>
      </c>
      <c r="D34" s="18"/>
      <c r="E34" s="18"/>
      <c r="F34" s="18"/>
      <c r="G34" s="18"/>
    </row>
    <row r="35" spans="1:7">
      <c r="A35" s="65">
        <v>5</v>
      </c>
      <c r="B35" s="66" t="s">
        <v>133</v>
      </c>
      <c r="C35" s="17" t="s">
        <v>33</v>
      </c>
      <c r="D35" s="18"/>
      <c r="E35" s="18"/>
      <c r="F35" s="18"/>
      <c r="G35" s="18"/>
    </row>
    <row r="36" spans="1:7">
      <c r="A36" s="65" t="s">
        <v>55</v>
      </c>
      <c r="B36" s="66" t="s">
        <v>205</v>
      </c>
      <c r="C36" s="17" t="s">
        <v>33</v>
      </c>
      <c r="D36" s="18"/>
      <c r="E36" s="18"/>
      <c r="F36" s="18"/>
      <c r="G36" s="18"/>
    </row>
    <row r="37" spans="1:7" ht="45">
      <c r="A37" s="65" t="s">
        <v>56</v>
      </c>
      <c r="B37" s="66" t="s">
        <v>135</v>
      </c>
      <c r="C37" s="17" t="s">
        <v>33</v>
      </c>
      <c r="D37" s="18"/>
      <c r="E37" s="18"/>
      <c r="F37" s="18"/>
      <c r="G37" s="18"/>
    </row>
    <row r="38" spans="1:7" ht="45">
      <c r="A38" s="65" t="s">
        <v>57</v>
      </c>
      <c r="B38" s="66" t="s">
        <v>206</v>
      </c>
      <c r="C38" s="17" t="s">
        <v>33</v>
      </c>
      <c r="D38" s="18"/>
      <c r="E38" s="18"/>
      <c r="F38" s="18"/>
      <c r="G38" s="18"/>
    </row>
    <row r="39" spans="1:7" ht="22.5" customHeight="1">
      <c r="A39" s="65" t="s">
        <v>137</v>
      </c>
      <c r="B39" s="66" t="s">
        <v>138</v>
      </c>
      <c r="C39" s="17" t="s">
        <v>33</v>
      </c>
      <c r="D39" s="17" t="s">
        <v>139</v>
      </c>
      <c r="E39" s="17" t="s">
        <v>139</v>
      </c>
      <c r="F39" s="18"/>
      <c r="G39" s="18"/>
    </row>
    <row r="40" spans="1:7">
      <c r="A40" s="65" t="s">
        <v>140</v>
      </c>
      <c r="B40" s="66" t="s">
        <v>141</v>
      </c>
      <c r="C40" s="17" t="s">
        <v>33</v>
      </c>
      <c r="D40" s="17" t="s">
        <v>139</v>
      </c>
      <c r="E40" s="17" t="s">
        <v>139</v>
      </c>
      <c r="F40" s="18"/>
      <c r="G40" s="18"/>
    </row>
    <row r="41" spans="1:7" ht="30">
      <c r="A41" s="65" t="s">
        <v>142</v>
      </c>
      <c r="B41" s="66" t="s">
        <v>143</v>
      </c>
      <c r="C41" s="17" t="s">
        <v>33</v>
      </c>
      <c r="D41" s="17" t="s">
        <v>139</v>
      </c>
      <c r="E41" s="17" t="s">
        <v>139</v>
      </c>
      <c r="F41" s="18"/>
      <c r="G41" s="18"/>
    </row>
    <row r="42" spans="1:7" ht="66" customHeight="1">
      <c r="A42" s="65" t="s">
        <v>144</v>
      </c>
      <c r="B42" s="67" t="s">
        <v>145</v>
      </c>
      <c r="C42" s="17" t="s">
        <v>33</v>
      </c>
      <c r="D42" s="17" t="s">
        <v>139</v>
      </c>
      <c r="E42" s="17" t="s">
        <v>139</v>
      </c>
      <c r="F42" s="18"/>
      <c r="G42" s="18"/>
    </row>
    <row r="43" spans="1:7" ht="32.25" customHeight="1">
      <c r="A43" s="65" t="s">
        <v>146</v>
      </c>
      <c r="B43" s="66" t="s">
        <v>147</v>
      </c>
      <c r="C43" s="17" t="s">
        <v>33</v>
      </c>
      <c r="D43" s="17" t="s">
        <v>139</v>
      </c>
      <c r="E43" s="17" t="s">
        <v>139</v>
      </c>
      <c r="F43" s="18"/>
      <c r="G43" s="18"/>
    </row>
    <row r="44" spans="1:7" ht="75">
      <c r="A44" s="65" t="s">
        <v>58</v>
      </c>
      <c r="B44" s="66" t="s">
        <v>207</v>
      </c>
      <c r="C44" s="17" t="s">
        <v>33</v>
      </c>
      <c r="D44" s="18"/>
      <c r="E44" s="18"/>
      <c r="F44" s="18"/>
      <c r="G44" s="18"/>
    </row>
    <row r="45" spans="1:7" ht="60">
      <c r="A45" s="65" t="s">
        <v>59</v>
      </c>
      <c r="B45" s="66" t="s">
        <v>208</v>
      </c>
      <c r="C45" s="17" t="s">
        <v>150</v>
      </c>
      <c r="D45" s="18"/>
      <c r="E45" s="18"/>
      <c r="F45" s="18"/>
      <c r="G45" s="18"/>
    </row>
    <row r="46" spans="1:7" ht="75">
      <c r="A46" s="65" t="s">
        <v>49</v>
      </c>
      <c r="B46" s="66" t="s">
        <v>209</v>
      </c>
      <c r="C46" s="17" t="s">
        <v>0</v>
      </c>
      <c r="D46" s="18"/>
      <c r="E46" s="18"/>
      <c r="F46" s="18"/>
      <c r="G46" s="18"/>
    </row>
    <row r="47" spans="1:7">
      <c r="A47" s="65" t="s">
        <v>175</v>
      </c>
      <c r="B47" s="67" t="s">
        <v>42</v>
      </c>
      <c r="C47" s="17" t="s">
        <v>0</v>
      </c>
      <c r="D47" s="18"/>
      <c r="E47" s="18"/>
      <c r="F47" s="18"/>
      <c r="G47" s="18"/>
    </row>
    <row r="48" spans="1:7" ht="30">
      <c r="A48" s="65" t="s">
        <v>177</v>
      </c>
      <c r="B48" s="67" t="s">
        <v>191</v>
      </c>
      <c r="C48" s="17" t="s">
        <v>0</v>
      </c>
      <c r="D48" s="18"/>
      <c r="E48" s="18"/>
      <c r="F48" s="18"/>
      <c r="G48" s="18"/>
    </row>
    <row r="49" spans="1:7" ht="30">
      <c r="A49" s="65" t="s">
        <v>210</v>
      </c>
      <c r="B49" s="67" t="s">
        <v>193</v>
      </c>
      <c r="C49" s="17" t="s">
        <v>0</v>
      </c>
      <c r="D49" s="18"/>
      <c r="E49" s="18"/>
      <c r="F49" s="18"/>
      <c r="G49" s="18"/>
    </row>
    <row r="50" spans="1:7">
      <c r="A50" s="65" t="s">
        <v>211</v>
      </c>
      <c r="B50" s="67" t="s">
        <v>44</v>
      </c>
      <c r="C50" s="17" t="s">
        <v>0</v>
      </c>
      <c r="D50" s="18"/>
      <c r="E50" s="18"/>
      <c r="F50" s="18"/>
      <c r="G50" s="18"/>
    </row>
    <row r="51" spans="1:7">
      <c r="A51" s="271" t="s">
        <v>197</v>
      </c>
      <c r="B51" s="271"/>
      <c r="C51" s="271"/>
      <c r="D51" s="271"/>
      <c r="E51" s="271"/>
      <c r="F51" s="271"/>
      <c r="G51" s="271"/>
    </row>
    <row r="53" spans="1:7" s="9" customFormat="1">
      <c r="A53" s="24" t="s">
        <v>164</v>
      </c>
      <c r="B53" s="20"/>
      <c r="C53" s="20"/>
      <c r="D53" s="20"/>
      <c r="E53" s="20"/>
      <c r="F53" s="15"/>
      <c r="G53" s="16"/>
    </row>
    <row r="54" spans="1:7" s="56" customFormat="1">
      <c r="A54" s="24" t="s">
        <v>67</v>
      </c>
      <c r="B54" s="21"/>
      <c r="C54" s="21"/>
      <c r="D54" s="21"/>
      <c r="E54" s="21"/>
      <c r="F54" s="21"/>
      <c r="G54" s="22"/>
    </row>
    <row r="55" spans="1:7" s="9" customFormat="1" ht="16.5">
      <c r="A55" s="24" t="s">
        <v>165</v>
      </c>
      <c r="B55" s="21"/>
      <c r="C55" s="21"/>
      <c r="D55" s="21"/>
      <c r="G55" s="61" t="s">
        <v>4</v>
      </c>
    </row>
    <row r="56" spans="1:7" s="56" customFormat="1" ht="17.25">
      <c r="A56" s="21"/>
      <c r="B56" s="21"/>
      <c r="C56" s="21"/>
      <c r="D56" s="21"/>
      <c r="E56" s="21"/>
      <c r="F56" s="51"/>
      <c r="G56" s="21"/>
    </row>
    <row r="57" spans="1:7" s="56" customFormat="1" ht="16.5">
      <c r="A57" s="24" t="s">
        <v>166</v>
      </c>
      <c r="B57" s="21"/>
      <c r="C57" s="21"/>
      <c r="D57" s="21"/>
      <c r="E57" s="21"/>
      <c r="F57" s="50"/>
      <c r="G57" s="21"/>
    </row>
    <row r="58" spans="1:7" s="56" customFormat="1" ht="16.5">
      <c r="A58" s="24" t="s">
        <v>67</v>
      </c>
      <c r="B58" s="21"/>
      <c r="C58" s="21"/>
      <c r="D58" s="21"/>
      <c r="E58" s="21"/>
      <c r="F58" s="50"/>
      <c r="G58" s="21"/>
    </row>
    <row r="59" spans="1:7" s="56" customFormat="1" ht="16.5">
      <c r="A59" s="24" t="s">
        <v>165</v>
      </c>
      <c r="B59" s="21"/>
      <c r="C59" s="21"/>
      <c r="D59" s="21"/>
      <c r="G59" s="62" t="s">
        <v>73</v>
      </c>
    </row>
    <row r="60" spans="1:7" s="25" customFormat="1"/>
    <row r="61" spans="1:7" s="60" customFormat="1" ht="11.25">
      <c r="A61" s="39" t="s">
        <v>170</v>
      </c>
    </row>
    <row r="62" spans="1:7" s="60" customFormat="1" ht="11.25">
      <c r="A62" s="39" t="s">
        <v>72</v>
      </c>
    </row>
  </sheetData>
  <mergeCells count="8">
    <mergeCell ref="A51:G51"/>
    <mergeCell ref="A9:F9"/>
    <mergeCell ref="D11:G11"/>
    <mergeCell ref="A12:A13"/>
    <mergeCell ref="B12:B13"/>
    <mergeCell ref="C12:C13"/>
    <mergeCell ref="A10:F10"/>
    <mergeCell ref="D12:G12"/>
  </mergeCells>
  <phoneticPr fontId="1" type="noConversion"/>
  <pageMargins left="0.75" right="0.75" top="0.22" bottom="0.17" header="0.22" footer="0.19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60"/>
  <sheetViews>
    <sheetView topLeftCell="A10" workbookViewId="0">
      <pane xSplit="2" ySplit="7" topLeftCell="C41" activePane="bottomRight" state="frozen"/>
      <selection activeCell="A10" sqref="A10"/>
      <selection pane="topRight" activeCell="C10" sqref="C10"/>
      <selection pane="bottomLeft" activeCell="A15" sqref="A15"/>
      <selection pane="bottomRight" activeCell="H20" sqref="H20"/>
    </sheetView>
  </sheetViews>
  <sheetFormatPr defaultRowHeight="15.75"/>
  <cols>
    <col min="1" max="1" width="4.28515625" style="21" customWidth="1"/>
    <col min="2" max="2" width="19.42578125" style="21" customWidth="1"/>
    <col min="3" max="3" width="7.7109375" style="21" customWidth="1"/>
    <col min="4" max="4" width="10.5703125" style="21" customWidth="1"/>
    <col min="5" max="8" width="12" style="21" customWidth="1"/>
    <col min="9" max="16384" width="9.140625" style="21"/>
  </cols>
  <sheetData>
    <row r="1" spans="1:15">
      <c r="F1" s="154" t="s">
        <v>220</v>
      </c>
    </row>
    <row r="2" spans="1:15">
      <c r="F2" s="154" t="s">
        <v>74</v>
      </c>
    </row>
    <row r="3" spans="1:15">
      <c r="F3" s="154" t="s">
        <v>75</v>
      </c>
    </row>
    <row r="4" spans="1:15">
      <c r="F4" s="154" t="s">
        <v>76</v>
      </c>
    </row>
    <row r="5" spans="1:15">
      <c r="F5" s="154" t="s">
        <v>77</v>
      </c>
    </row>
    <row r="6" spans="1:15">
      <c r="F6" s="154" t="s">
        <v>200</v>
      </c>
    </row>
    <row r="7" spans="1:15">
      <c r="F7" s="154" t="s">
        <v>201</v>
      </c>
    </row>
    <row r="8" spans="1:15">
      <c r="F8" s="154" t="s">
        <v>80</v>
      </c>
      <c r="M8" s="160"/>
    </row>
    <row r="10" spans="1:15">
      <c r="A10" s="280" t="s">
        <v>81</v>
      </c>
      <c r="B10" s="280"/>
      <c r="C10" s="280"/>
      <c r="D10" s="280"/>
      <c r="E10" s="280"/>
      <c r="F10" s="280"/>
      <c r="G10" s="280"/>
      <c r="H10" s="22"/>
    </row>
    <row r="11" spans="1:15">
      <c r="A11" s="280" t="s">
        <v>221</v>
      </c>
      <c r="B11" s="280"/>
      <c r="C11" s="280"/>
      <c r="D11" s="280"/>
      <c r="E11" s="280"/>
      <c r="F11" s="280"/>
      <c r="G11" s="280"/>
      <c r="H11" s="22"/>
    </row>
    <row r="12" spans="1:15">
      <c r="A12" s="255" t="s">
        <v>254</v>
      </c>
      <c r="B12" s="255"/>
      <c r="C12" s="255"/>
      <c r="D12" s="255"/>
      <c r="E12" s="255"/>
      <c r="F12" s="255"/>
      <c r="G12" s="255"/>
      <c r="H12" s="255"/>
      <c r="I12" s="161"/>
      <c r="J12" s="161"/>
      <c r="K12" s="161"/>
      <c r="L12" s="161"/>
      <c r="M12" s="161"/>
      <c r="N12" s="161"/>
      <c r="O12" s="161"/>
    </row>
    <row r="13" spans="1:15">
      <c r="A13" s="255" t="s">
        <v>258</v>
      </c>
      <c r="B13" s="255"/>
      <c r="C13" s="255"/>
      <c r="D13" s="255"/>
      <c r="E13" s="255"/>
      <c r="F13" s="255"/>
      <c r="G13" s="255"/>
      <c r="H13" s="255"/>
      <c r="I13" s="161"/>
      <c r="J13" s="161"/>
      <c r="K13" s="161"/>
      <c r="L13" s="161"/>
      <c r="M13" s="161"/>
      <c r="N13" s="161"/>
      <c r="O13" s="161"/>
    </row>
    <row r="14" spans="1:15" s="74" customFormat="1" ht="12" customHeight="1">
      <c r="E14" s="276" t="s">
        <v>83</v>
      </c>
      <c r="F14" s="276"/>
      <c r="G14" s="276"/>
      <c r="H14" s="276"/>
    </row>
    <row r="15" spans="1:15" ht="15.75" customHeight="1">
      <c r="A15" s="277" t="s">
        <v>84</v>
      </c>
      <c r="B15" s="277" t="s">
        <v>18</v>
      </c>
      <c r="C15" s="278" t="s">
        <v>61</v>
      </c>
      <c r="D15" s="278" t="s">
        <v>85</v>
      </c>
      <c r="E15" s="279" t="s">
        <v>222</v>
      </c>
      <c r="F15" s="279"/>
      <c r="G15" s="279"/>
      <c r="H15" s="279"/>
    </row>
    <row r="16" spans="1:15" ht="48" customHeight="1">
      <c r="A16" s="277"/>
      <c r="B16" s="277"/>
      <c r="C16" s="278"/>
      <c r="D16" s="278"/>
      <c r="E16" s="163" t="s">
        <v>42</v>
      </c>
      <c r="F16" s="163" t="s">
        <v>191</v>
      </c>
      <c r="G16" s="163" t="s">
        <v>43</v>
      </c>
      <c r="H16" s="163" t="s">
        <v>44</v>
      </c>
    </row>
    <row r="17" spans="1:8" s="165" customFormat="1" ht="11.25">
      <c r="A17" s="164">
        <v>1</v>
      </c>
      <c r="B17" s="164">
        <f>1+A17</f>
        <v>2</v>
      </c>
      <c r="C17" s="164">
        <f t="shared" ref="C17:H17" si="0">1+B17</f>
        <v>3</v>
      </c>
      <c r="D17" s="164"/>
      <c r="E17" s="164">
        <f>1+C17</f>
        <v>4</v>
      </c>
      <c r="F17" s="164">
        <f t="shared" si="0"/>
        <v>5</v>
      </c>
      <c r="G17" s="164">
        <f t="shared" si="0"/>
        <v>6</v>
      </c>
      <c r="H17" s="164">
        <f t="shared" si="0"/>
        <v>7</v>
      </c>
    </row>
    <row r="18" spans="1:8" ht="60">
      <c r="A18" s="143">
        <v>1</v>
      </c>
      <c r="B18" s="166" t="s">
        <v>223</v>
      </c>
      <c r="C18" s="167" t="s">
        <v>150</v>
      </c>
      <c r="D18" s="168">
        <v>1225.79</v>
      </c>
      <c r="E18" s="169">
        <v>1166.67</v>
      </c>
      <c r="F18" s="169">
        <v>0</v>
      </c>
      <c r="G18" s="169">
        <v>1265.31</v>
      </c>
      <c r="H18" s="169">
        <v>1265.31</v>
      </c>
    </row>
    <row r="19" spans="1:8" ht="60">
      <c r="A19" s="143" t="s">
        <v>96</v>
      </c>
      <c r="B19" s="166" t="s">
        <v>224</v>
      </c>
      <c r="C19" s="167" t="s">
        <v>150</v>
      </c>
      <c r="D19" s="168">
        <v>1225.79</v>
      </c>
      <c r="E19" s="169">
        <v>1166.67</v>
      </c>
      <c r="F19" s="169">
        <v>0</v>
      </c>
      <c r="G19" s="169">
        <v>1265.31</v>
      </c>
      <c r="H19" s="169">
        <v>1265.31</v>
      </c>
    </row>
    <row r="20" spans="1:8" ht="31.5" customHeight="1">
      <c r="A20" s="143" t="s">
        <v>62</v>
      </c>
      <c r="B20" s="170" t="s">
        <v>225</v>
      </c>
      <c r="C20" s="167" t="s">
        <v>33</v>
      </c>
      <c r="D20" s="168">
        <v>0</v>
      </c>
      <c r="E20" s="169">
        <v>0</v>
      </c>
      <c r="F20" s="169">
        <v>0</v>
      </c>
      <c r="G20" s="169">
        <v>0</v>
      </c>
      <c r="H20" s="169">
        <v>0</v>
      </c>
    </row>
    <row r="21" spans="1:8" ht="18" customHeight="1">
      <c r="A21" s="143" t="s">
        <v>109</v>
      </c>
      <c r="B21" s="166" t="s">
        <v>226</v>
      </c>
      <c r="C21" s="167" t="s">
        <v>150</v>
      </c>
      <c r="D21" s="168">
        <v>0</v>
      </c>
      <c r="E21" s="169">
        <v>0</v>
      </c>
      <c r="F21" s="169">
        <v>0</v>
      </c>
      <c r="G21" s="169">
        <v>0</v>
      </c>
      <c r="H21" s="169">
        <v>0</v>
      </c>
    </row>
    <row r="22" spans="1:8" ht="65.25" customHeight="1">
      <c r="A22" s="143" t="s">
        <v>52</v>
      </c>
      <c r="B22" s="170" t="s">
        <v>227</v>
      </c>
      <c r="C22" s="167" t="s">
        <v>150</v>
      </c>
      <c r="D22" s="168">
        <v>0</v>
      </c>
      <c r="E22" s="169">
        <v>0</v>
      </c>
      <c r="F22" s="169">
        <v>0</v>
      </c>
      <c r="G22" s="169">
        <v>0</v>
      </c>
      <c r="H22" s="169">
        <v>0</v>
      </c>
    </row>
    <row r="23" spans="1:8" ht="60">
      <c r="A23" s="143" t="s">
        <v>125</v>
      </c>
      <c r="B23" s="166" t="s">
        <v>228</v>
      </c>
      <c r="C23" s="167" t="s">
        <v>150</v>
      </c>
      <c r="D23" s="168">
        <v>0</v>
      </c>
      <c r="E23" s="169">
        <v>0</v>
      </c>
      <c r="F23" s="169">
        <v>0</v>
      </c>
      <c r="G23" s="169">
        <v>0</v>
      </c>
      <c r="H23" s="169">
        <v>0</v>
      </c>
    </row>
    <row r="24" spans="1:8" ht="45">
      <c r="A24" s="143" t="s">
        <v>126</v>
      </c>
      <c r="B24" s="170" t="s">
        <v>225</v>
      </c>
      <c r="C24" s="167" t="s">
        <v>33</v>
      </c>
      <c r="D24" s="168">
        <v>0</v>
      </c>
      <c r="E24" s="169">
        <v>0</v>
      </c>
      <c r="F24" s="169">
        <v>0</v>
      </c>
      <c r="G24" s="169">
        <v>0</v>
      </c>
      <c r="H24" s="169">
        <v>0</v>
      </c>
    </row>
    <row r="25" spans="1:8">
      <c r="A25" s="143" t="s">
        <v>127</v>
      </c>
      <c r="B25" s="166" t="s">
        <v>226</v>
      </c>
      <c r="C25" s="167" t="s">
        <v>150</v>
      </c>
      <c r="D25" s="168">
        <v>0</v>
      </c>
      <c r="E25" s="169">
        <v>0</v>
      </c>
      <c r="F25" s="169">
        <v>0</v>
      </c>
      <c r="G25" s="169">
        <v>0</v>
      </c>
      <c r="H25" s="169">
        <v>0</v>
      </c>
    </row>
    <row r="26" spans="1:8" ht="45">
      <c r="A26" s="143" t="s">
        <v>53</v>
      </c>
      <c r="B26" s="170" t="s">
        <v>229</v>
      </c>
      <c r="C26" s="167" t="s">
        <v>150</v>
      </c>
      <c r="D26" s="168">
        <v>0</v>
      </c>
      <c r="E26" s="169">
        <v>0</v>
      </c>
      <c r="F26" s="169">
        <v>0</v>
      </c>
      <c r="G26" s="169">
        <v>0</v>
      </c>
      <c r="H26" s="169">
        <v>0</v>
      </c>
    </row>
    <row r="27" spans="1:8" ht="61.5" customHeight="1">
      <c r="A27" s="143" t="s">
        <v>129</v>
      </c>
      <c r="B27" s="166" t="s">
        <v>230</v>
      </c>
      <c r="C27" s="167" t="s">
        <v>150</v>
      </c>
      <c r="D27" s="168">
        <v>0</v>
      </c>
      <c r="E27" s="169">
        <v>0</v>
      </c>
      <c r="F27" s="169">
        <v>0</v>
      </c>
      <c r="G27" s="169">
        <v>0</v>
      </c>
      <c r="H27" s="169">
        <v>0</v>
      </c>
    </row>
    <row r="28" spans="1:8" ht="45">
      <c r="A28" s="143" t="s">
        <v>130</v>
      </c>
      <c r="B28" s="170" t="s">
        <v>225</v>
      </c>
      <c r="C28" s="167" t="s">
        <v>33</v>
      </c>
      <c r="D28" s="168">
        <v>0</v>
      </c>
      <c r="E28" s="169">
        <v>0</v>
      </c>
      <c r="F28" s="169">
        <v>0</v>
      </c>
      <c r="G28" s="169">
        <v>0</v>
      </c>
      <c r="H28" s="169">
        <v>0</v>
      </c>
    </row>
    <row r="29" spans="1:8">
      <c r="A29" s="143" t="s">
        <v>131</v>
      </c>
      <c r="B29" s="166" t="s">
        <v>226</v>
      </c>
      <c r="C29" s="167" t="s">
        <v>150</v>
      </c>
      <c r="D29" s="168">
        <v>0</v>
      </c>
      <c r="E29" s="169">
        <v>0</v>
      </c>
      <c r="F29" s="169">
        <v>0</v>
      </c>
      <c r="G29" s="169">
        <v>0</v>
      </c>
      <c r="H29" s="169">
        <v>0</v>
      </c>
    </row>
    <row r="30" spans="1:8" ht="30">
      <c r="A30" s="143" t="s">
        <v>54</v>
      </c>
      <c r="B30" s="170" t="s">
        <v>231</v>
      </c>
      <c r="C30" s="167" t="s">
        <v>150</v>
      </c>
      <c r="D30" s="168">
        <f t="shared" ref="D30:H31" si="1">D18+D22+D26</f>
        <v>1225.79</v>
      </c>
      <c r="E30" s="168">
        <f t="shared" si="1"/>
        <v>1166.67</v>
      </c>
      <c r="F30" s="168">
        <f t="shared" si="1"/>
        <v>0</v>
      </c>
      <c r="G30" s="168">
        <f t="shared" si="1"/>
        <v>1265.31</v>
      </c>
      <c r="H30" s="168">
        <f t="shared" si="1"/>
        <v>1265.31</v>
      </c>
    </row>
    <row r="31" spans="1:8" ht="33.75" customHeight="1">
      <c r="A31" s="143" t="s">
        <v>232</v>
      </c>
      <c r="B31" s="166" t="s">
        <v>233</v>
      </c>
      <c r="C31" s="167" t="s">
        <v>150</v>
      </c>
      <c r="D31" s="168">
        <f t="shared" si="1"/>
        <v>1225.79</v>
      </c>
      <c r="E31" s="168">
        <f t="shared" si="1"/>
        <v>1166.67</v>
      </c>
      <c r="F31" s="168">
        <f t="shared" si="1"/>
        <v>0</v>
      </c>
      <c r="G31" s="168">
        <f t="shared" si="1"/>
        <v>1265.31</v>
      </c>
      <c r="H31" s="168">
        <f t="shared" si="1"/>
        <v>1265.31</v>
      </c>
    </row>
    <row r="32" spans="1:8" ht="45">
      <c r="A32" s="143" t="s">
        <v>234</v>
      </c>
      <c r="B32" s="170" t="s">
        <v>225</v>
      </c>
      <c r="C32" s="167" t="s">
        <v>33</v>
      </c>
      <c r="D32" s="168">
        <v>0</v>
      </c>
      <c r="E32" s="169">
        <v>0</v>
      </c>
      <c r="F32" s="169">
        <v>0</v>
      </c>
      <c r="G32" s="169">
        <v>0</v>
      </c>
      <c r="H32" s="169">
        <v>0</v>
      </c>
    </row>
    <row r="33" spans="1:8">
      <c r="A33" s="143" t="s">
        <v>235</v>
      </c>
      <c r="B33" s="166" t="s">
        <v>226</v>
      </c>
      <c r="C33" s="167" t="s">
        <v>150</v>
      </c>
      <c r="D33" s="168">
        <v>0</v>
      </c>
      <c r="E33" s="169">
        <v>0</v>
      </c>
      <c r="F33" s="169">
        <v>0</v>
      </c>
      <c r="G33" s="169">
        <v>0</v>
      </c>
      <c r="H33" s="169">
        <v>0</v>
      </c>
    </row>
    <row r="34" spans="1:8" ht="105">
      <c r="A34" s="143" t="s">
        <v>48</v>
      </c>
      <c r="B34" s="166" t="s">
        <v>236</v>
      </c>
      <c r="C34" s="167" t="s">
        <v>33</v>
      </c>
      <c r="D34" s="171">
        <f>D18*D42/1000</f>
        <v>3047.681677</v>
      </c>
      <c r="E34" s="171">
        <f>E18*E42/1000</f>
        <v>1161.9566532000001</v>
      </c>
      <c r="F34" s="171">
        <f>F18*F42/1000</f>
        <v>0</v>
      </c>
      <c r="G34" s="171">
        <f>G18*G42/1000</f>
        <v>502.84684709999999</v>
      </c>
      <c r="H34" s="171">
        <f>H18*H42/1000</f>
        <v>1382.8952583</v>
      </c>
    </row>
    <row r="35" spans="1:8" ht="90">
      <c r="A35" s="143" t="s">
        <v>237</v>
      </c>
      <c r="B35" s="166" t="s">
        <v>238</v>
      </c>
      <c r="C35" s="167" t="s">
        <v>33</v>
      </c>
      <c r="D35" s="171">
        <f>D19*D42/1000</f>
        <v>3047.681677</v>
      </c>
      <c r="E35" s="171">
        <f>E19*E42/1000</f>
        <v>1161.9566532000001</v>
      </c>
      <c r="F35" s="171">
        <f>F19*F42/1000</f>
        <v>0</v>
      </c>
      <c r="G35" s="171">
        <f>G19*G42/1000</f>
        <v>502.84684709999999</v>
      </c>
      <c r="H35" s="171">
        <f>H19*H42/1000</f>
        <v>1382.8952583</v>
      </c>
    </row>
    <row r="36" spans="1:8" ht="45">
      <c r="A36" s="143" t="s">
        <v>239</v>
      </c>
      <c r="B36" s="170" t="s">
        <v>225</v>
      </c>
      <c r="C36" s="167" t="s">
        <v>33</v>
      </c>
      <c r="D36" s="168">
        <v>0</v>
      </c>
      <c r="E36" s="169">
        <v>0</v>
      </c>
      <c r="F36" s="169">
        <v>0</v>
      </c>
      <c r="G36" s="169">
        <v>0</v>
      </c>
      <c r="H36" s="169">
        <v>0</v>
      </c>
    </row>
    <row r="37" spans="1:8" ht="75">
      <c r="A37" s="143" t="s">
        <v>63</v>
      </c>
      <c r="B37" s="166" t="s">
        <v>240</v>
      </c>
      <c r="C37" s="167" t="s">
        <v>33</v>
      </c>
      <c r="D37" s="168">
        <v>0</v>
      </c>
      <c r="E37" s="169">
        <v>0</v>
      </c>
      <c r="F37" s="169">
        <v>0</v>
      </c>
      <c r="G37" s="169">
        <v>0</v>
      </c>
      <c r="H37" s="169">
        <v>0</v>
      </c>
    </row>
    <row r="38" spans="1:8" ht="180">
      <c r="A38" s="143" t="s">
        <v>55</v>
      </c>
      <c r="B38" s="166" t="s">
        <v>241</v>
      </c>
      <c r="C38" s="167" t="s">
        <v>33</v>
      </c>
      <c r="D38" s="171">
        <f>D18*D43/1000</f>
        <v>3047.681677</v>
      </c>
      <c r="E38" s="171">
        <f>E18*E43/1000</f>
        <v>1161.9566532000001</v>
      </c>
      <c r="F38" s="171">
        <f>F18*F43/1000</f>
        <v>0</v>
      </c>
      <c r="G38" s="171">
        <f>G18*G43/1000</f>
        <v>502.84684709999999</v>
      </c>
      <c r="H38" s="171">
        <f>H18*H43/1000</f>
        <v>1382.8952583</v>
      </c>
    </row>
    <row r="39" spans="1:8" ht="90">
      <c r="A39" s="143" t="s">
        <v>242</v>
      </c>
      <c r="B39" s="166" t="s">
        <v>238</v>
      </c>
      <c r="C39" s="167" t="s">
        <v>33</v>
      </c>
      <c r="D39" s="171">
        <f>D18*D42/1000</f>
        <v>3047.681677</v>
      </c>
      <c r="E39" s="171">
        <f>E18*E42/1000</f>
        <v>1161.9566532000001</v>
      </c>
      <c r="F39" s="171">
        <f>F18*F42/1000</f>
        <v>0</v>
      </c>
      <c r="G39" s="171">
        <f>G18*G42/1000</f>
        <v>502.84684709999999</v>
      </c>
      <c r="H39" s="171">
        <f>H18*H42/1000</f>
        <v>1382.8952583</v>
      </c>
    </row>
    <row r="40" spans="1:8" ht="45">
      <c r="A40" s="143" t="s">
        <v>243</v>
      </c>
      <c r="B40" s="170" t="s">
        <v>225</v>
      </c>
      <c r="C40" s="167" t="s">
        <v>33</v>
      </c>
      <c r="D40" s="168">
        <v>0</v>
      </c>
      <c r="E40" s="168">
        <v>0</v>
      </c>
      <c r="F40" s="168">
        <v>0</v>
      </c>
      <c r="G40" s="168">
        <v>0</v>
      </c>
      <c r="H40" s="168">
        <v>0</v>
      </c>
    </row>
    <row r="41" spans="1:8" ht="75">
      <c r="A41" s="143" t="s">
        <v>244</v>
      </c>
      <c r="B41" s="166" t="s">
        <v>240</v>
      </c>
      <c r="C41" s="167" t="s">
        <v>33</v>
      </c>
      <c r="D41" s="168">
        <v>0</v>
      </c>
      <c r="E41" s="168">
        <v>0</v>
      </c>
      <c r="F41" s="168">
        <v>0</v>
      </c>
      <c r="G41" s="168">
        <v>0</v>
      </c>
      <c r="H41" s="168">
        <v>0</v>
      </c>
    </row>
    <row r="42" spans="1:8" ht="120">
      <c r="A42" s="143" t="s">
        <v>56</v>
      </c>
      <c r="B42" s="166" t="s">
        <v>245</v>
      </c>
      <c r="C42" s="167" t="s">
        <v>0</v>
      </c>
      <c r="D42" s="168">
        <v>2486.3000000000002</v>
      </c>
      <c r="E42" s="168">
        <v>995.96</v>
      </c>
      <c r="F42" s="168">
        <v>0</v>
      </c>
      <c r="G42" s="168">
        <v>397.41</v>
      </c>
      <c r="H42" s="168">
        <v>1092.93</v>
      </c>
    </row>
    <row r="43" spans="1:8" ht="45">
      <c r="A43" s="143" t="s">
        <v>246</v>
      </c>
      <c r="B43" s="166" t="s">
        <v>247</v>
      </c>
      <c r="C43" s="167" t="s">
        <v>0</v>
      </c>
      <c r="D43" s="168">
        <v>2486.3000000000002</v>
      </c>
      <c r="E43" s="168">
        <v>995.96</v>
      </c>
      <c r="F43" s="168">
        <v>0</v>
      </c>
      <c r="G43" s="168">
        <v>397.41</v>
      </c>
      <c r="H43" s="168">
        <v>1092.93</v>
      </c>
    </row>
    <row r="44" spans="1:8" ht="45">
      <c r="A44" s="143" t="s">
        <v>248</v>
      </c>
      <c r="B44" s="166" t="s">
        <v>186</v>
      </c>
      <c r="C44" s="167" t="s">
        <v>0</v>
      </c>
      <c r="D44" s="168">
        <v>0</v>
      </c>
      <c r="E44" s="168">
        <v>0</v>
      </c>
      <c r="F44" s="168">
        <v>0</v>
      </c>
      <c r="G44" s="169">
        <v>0</v>
      </c>
      <c r="H44" s="169">
        <v>0</v>
      </c>
    </row>
    <row r="45" spans="1:8" ht="66" customHeight="1">
      <c r="A45" s="143" t="s">
        <v>57</v>
      </c>
      <c r="B45" s="170" t="s">
        <v>249</v>
      </c>
      <c r="C45" s="167"/>
      <c r="D45" s="168">
        <v>0</v>
      </c>
      <c r="E45" s="168">
        <v>0</v>
      </c>
      <c r="F45" s="168">
        <v>0</v>
      </c>
      <c r="G45" s="169">
        <v>0</v>
      </c>
      <c r="H45" s="169">
        <v>0</v>
      </c>
    </row>
    <row r="46" spans="1:8" ht="32.25" customHeight="1">
      <c r="A46" s="143" t="s">
        <v>137</v>
      </c>
      <c r="B46" s="166" t="s">
        <v>250</v>
      </c>
      <c r="C46" s="167" t="s">
        <v>2</v>
      </c>
      <c r="D46" s="168">
        <v>0</v>
      </c>
      <c r="E46" s="168">
        <v>0</v>
      </c>
      <c r="F46" s="168">
        <v>0</v>
      </c>
      <c r="G46" s="169">
        <v>0</v>
      </c>
      <c r="H46" s="169">
        <v>0</v>
      </c>
    </row>
    <row r="47" spans="1:8" ht="30">
      <c r="A47" s="143" t="s">
        <v>140</v>
      </c>
      <c r="B47" s="166" t="s">
        <v>251</v>
      </c>
      <c r="C47" s="167" t="s">
        <v>2</v>
      </c>
      <c r="D47" s="168">
        <v>0</v>
      </c>
      <c r="E47" s="168">
        <v>0</v>
      </c>
      <c r="F47" s="168">
        <v>0</v>
      </c>
      <c r="G47" s="169">
        <v>0</v>
      </c>
      <c r="H47" s="169">
        <v>0</v>
      </c>
    </row>
    <row r="48" spans="1:8" ht="30">
      <c r="A48" s="143" t="s">
        <v>142</v>
      </c>
      <c r="B48" s="166" t="s">
        <v>252</v>
      </c>
      <c r="C48" s="167" t="s">
        <v>2</v>
      </c>
      <c r="D48" s="168">
        <v>0</v>
      </c>
      <c r="E48" s="168">
        <v>0</v>
      </c>
      <c r="F48" s="168">
        <v>0</v>
      </c>
      <c r="G48" s="169">
        <v>0</v>
      </c>
      <c r="H48" s="169">
        <v>0</v>
      </c>
    </row>
    <row r="49" spans="1:8">
      <c r="A49" s="143" t="s">
        <v>144</v>
      </c>
      <c r="B49" s="166" t="s">
        <v>253</v>
      </c>
      <c r="C49" s="167" t="s">
        <v>2</v>
      </c>
      <c r="D49" s="168">
        <v>0</v>
      </c>
      <c r="E49" s="168">
        <v>0</v>
      </c>
      <c r="F49" s="168">
        <v>0</v>
      </c>
      <c r="G49" s="169">
        <v>0</v>
      </c>
      <c r="H49" s="169">
        <v>0</v>
      </c>
    </row>
    <row r="51" spans="1:8" s="9" customFormat="1">
      <c r="A51" s="118" t="s">
        <v>164</v>
      </c>
      <c r="B51" s="20"/>
      <c r="C51" s="20"/>
      <c r="D51" s="20"/>
      <c r="E51" s="20"/>
      <c r="F51" s="20"/>
      <c r="G51" s="15"/>
      <c r="H51" s="16"/>
    </row>
    <row r="52" spans="1:8" s="56" customFormat="1">
      <c r="A52" s="118" t="s">
        <v>67</v>
      </c>
      <c r="B52" s="21"/>
      <c r="C52" s="21"/>
      <c r="D52" s="21"/>
      <c r="E52" s="21"/>
      <c r="F52" s="21"/>
      <c r="G52" s="21"/>
      <c r="H52" s="22"/>
    </row>
    <row r="53" spans="1:8" s="9" customFormat="1" ht="16.5">
      <c r="A53" s="118" t="s">
        <v>165</v>
      </c>
      <c r="B53" s="21"/>
      <c r="C53" s="21"/>
      <c r="D53" s="21"/>
      <c r="E53" s="21"/>
      <c r="H53" s="172" t="s">
        <v>4</v>
      </c>
    </row>
    <row r="54" spans="1:8" s="56" customFormat="1" ht="17.25">
      <c r="A54" s="21"/>
      <c r="B54" s="21"/>
      <c r="C54" s="21"/>
      <c r="D54" s="21"/>
      <c r="E54" s="21"/>
      <c r="F54" s="21"/>
      <c r="G54" s="51"/>
      <c r="H54" s="21"/>
    </row>
    <row r="55" spans="1:8" s="56" customFormat="1" ht="16.5">
      <c r="A55" s="118" t="s">
        <v>166</v>
      </c>
      <c r="B55" s="21"/>
      <c r="C55" s="21"/>
      <c r="D55" s="21"/>
      <c r="E55" s="21"/>
      <c r="F55" s="21"/>
      <c r="G55" s="50"/>
      <c r="H55" s="21"/>
    </row>
    <row r="56" spans="1:8" s="56" customFormat="1" ht="16.5">
      <c r="A56" s="118" t="s">
        <v>67</v>
      </c>
      <c r="B56" s="21"/>
      <c r="C56" s="21"/>
      <c r="D56" s="21"/>
      <c r="E56" s="21"/>
      <c r="F56" s="21"/>
      <c r="G56" s="50"/>
      <c r="H56" s="21"/>
    </row>
    <row r="57" spans="1:8" s="56" customFormat="1" ht="16.5">
      <c r="A57" s="118" t="s">
        <v>165</v>
      </c>
      <c r="B57" s="21"/>
      <c r="C57" s="21"/>
      <c r="D57" s="21"/>
      <c r="E57" s="21"/>
      <c r="H57" s="62" t="s">
        <v>73</v>
      </c>
    </row>
    <row r="58" spans="1:8" s="173" customFormat="1"/>
    <row r="59" spans="1:8" s="174" customFormat="1" ht="11.25">
      <c r="A59" s="39" t="s">
        <v>170</v>
      </c>
    </row>
    <row r="60" spans="1:8" s="174" customFormat="1" ht="11.25">
      <c r="A60" s="39" t="s">
        <v>72</v>
      </c>
    </row>
  </sheetData>
  <mergeCells count="10">
    <mergeCell ref="A12:H12"/>
    <mergeCell ref="A13:H13"/>
    <mergeCell ref="A10:G10"/>
    <mergeCell ref="A11:G11"/>
    <mergeCell ref="E14:H14"/>
    <mergeCell ref="A15:A16"/>
    <mergeCell ref="B15:B16"/>
    <mergeCell ref="C15:C16"/>
    <mergeCell ref="D15:D16"/>
    <mergeCell ref="E15:H15"/>
  </mergeCells>
  <phoneticPr fontId="1" type="noConversion"/>
  <pageMargins left="0.75" right="0.31" top="0.51" bottom="0.5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opLeftCell="A13" workbookViewId="0">
      <pane xSplit="3" ySplit="7" topLeftCell="D20" activePane="bottomRight" state="frozen"/>
      <selection activeCell="A13" sqref="A13"/>
      <selection pane="topRight" activeCell="D13" sqref="D13"/>
      <selection pane="bottomLeft" activeCell="A20" sqref="A20"/>
      <selection pane="bottomRight" activeCell="F16" sqref="F1:F65536"/>
    </sheetView>
  </sheetViews>
  <sheetFormatPr defaultRowHeight="12.75"/>
  <cols>
    <col min="1" max="1" width="5.5703125" style="6" customWidth="1"/>
    <col min="2" max="2" width="29.7109375" style="6" customWidth="1"/>
    <col min="3" max="3" width="6.85546875" style="175" customWidth="1"/>
    <col min="4" max="4" width="10.7109375" style="6" customWidth="1"/>
    <col min="5" max="5" width="11.85546875" style="6" customWidth="1"/>
    <col min="6" max="6" width="9" style="6" customWidth="1"/>
    <col min="7" max="7" width="7" style="6" customWidth="1"/>
    <col min="8" max="8" width="7.42578125" style="6" customWidth="1"/>
    <col min="9" max="9" width="6.5703125" style="6" customWidth="1"/>
    <col min="10" max="15" width="5.7109375" style="6" customWidth="1"/>
    <col min="16" max="16" width="7" style="6" customWidth="1"/>
    <col min="17" max="17" width="7.5703125" style="6" customWidth="1"/>
    <col min="18" max="18" width="7.85546875" style="6" customWidth="1"/>
    <col min="19" max="16384" width="9.140625" style="6"/>
  </cols>
  <sheetData>
    <row r="1" spans="1:18" ht="15.75">
      <c r="A1" s="21" t="s">
        <v>401</v>
      </c>
      <c r="L1" s="7" t="s">
        <v>402</v>
      </c>
      <c r="O1" s="7"/>
    </row>
    <row r="2" spans="1:18" ht="15.75">
      <c r="A2" s="292"/>
      <c r="B2" s="292"/>
      <c r="C2" s="292"/>
      <c r="D2" s="292"/>
      <c r="E2" s="292"/>
      <c r="L2" s="176" t="s">
        <v>275</v>
      </c>
      <c r="M2" s="176"/>
      <c r="N2" s="13"/>
      <c r="O2" s="8"/>
      <c r="P2" s="13"/>
      <c r="Q2" s="13"/>
      <c r="R2" s="13"/>
    </row>
    <row r="3" spans="1:18" ht="15.75">
      <c r="A3" s="292"/>
      <c r="B3" s="292"/>
      <c r="C3" s="292"/>
      <c r="D3" s="292"/>
      <c r="E3" s="292"/>
      <c r="L3" s="176" t="s">
        <v>276</v>
      </c>
      <c r="M3" s="176"/>
      <c r="N3" s="13"/>
      <c r="O3" s="7"/>
      <c r="P3" s="13"/>
      <c r="Q3" s="13"/>
      <c r="R3" s="13"/>
    </row>
    <row r="4" spans="1:18" ht="15.75">
      <c r="A4" s="118" t="s">
        <v>403</v>
      </c>
      <c r="B4" s="118"/>
      <c r="C4" s="177"/>
      <c r="D4" s="118"/>
      <c r="E4" s="9"/>
      <c r="F4" s="9"/>
      <c r="L4" s="176" t="s">
        <v>76</v>
      </c>
      <c r="M4" s="176"/>
      <c r="N4" s="13"/>
      <c r="O4" s="7"/>
      <c r="P4" s="13"/>
      <c r="Q4" s="13"/>
      <c r="R4" s="13"/>
    </row>
    <row r="5" spans="1:18">
      <c r="B5" s="178" t="s">
        <v>404</v>
      </c>
      <c r="L5" s="176" t="s">
        <v>76</v>
      </c>
      <c r="M5" s="13"/>
      <c r="N5" s="13"/>
      <c r="O5" s="13"/>
      <c r="P5" s="13"/>
      <c r="Q5" s="13"/>
      <c r="R5" s="13"/>
    </row>
    <row r="6" spans="1:18">
      <c r="A6" s="8" t="s">
        <v>405</v>
      </c>
      <c r="L6" s="176" t="s">
        <v>406</v>
      </c>
      <c r="M6" s="13"/>
      <c r="N6" s="13"/>
      <c r="O6" s="13"/>
      <c r="P6" s="13"/>
      <c r="Q6" s="13"/>
      <c r="R6" s="13"/>
    </row>
    <row r="7" spans="1:18">
      <c r="L7" s="176" t="s">
        <v>79</v>
      </c>
      <c r="M7" s="13"/>
      <c r="N7" s="13"/>
      <c r="O7" s="13"/>
      <c r="P7" s="13"/>
      <c r="Q7" s="13"/>
      <c r="R7" s="13"/>
    </row>
    <row r="8" spans="1:18">
      <c r="L8" s="293" t="s">
        <v>407</v>
      </c>
      <c r="M8" s="293"/>
      <c r="N8" s="293"/>
      <c r="O8" s="293"/>
      <c r="P8" s="293"/>
      <c r="Q8" s="293"/>
      <c r="R8" s="293"/>
    </row>
    <row r="9" spans="1:18">
      <c r="L9" s="23"/>
      <c r="M9" s="12"/>
      <c r="N9" s="12"/>
      <c r="O9" s="12"/>
      <c r="P9" s="12"/>
      <c r="Q9" s="12"/>
      <c r="R9" s="12"/>
    </row>
    <row r="12" spans="1:18" ht="10.5" customHeight="1">
      <c r="A12" s="8"/>
      <c r="O12" s="7"/>
    </row>
    <row r="13" spans="1:18" s="179" customFormat="1" ht="35.25" customHeight="1">
      <c r="A13" s="294" t="s">
        <v>408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</row>
    <row r="14" spans="1:18" ht="23.25" customHeight="1">
      <c r="A14" s="283" t="s">
        <v>409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</row>
    <row r="15" spans="1:18">
      <c r="A15" s="284" t="s">
        <v>410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</row>
    <row r="16" spans="1:18" ht="19.5" customHeight="1">
      <c r="A16" s="285" t="s">
        <v>411</v>
      </c>
      <c r="B16" s="288" t="s">
        <v>1</v>
      </c>
      <c r="C16" s="285" t="s">
        <v>61</v>
      </c>
      <c r="D16" s="285" t="s">
        <v>412</v>
      </c>
      <c r="E16" s="285" t="s">
        <v>413</v>
      </c>
      <c r="F16" s="285" t="s">
        <v>414</v>
      </c>
      <c r="G16" s="291" t="s">
        <v>415</v>
      </c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</row>
    <row r="17" spans="1:18" ht="42.75" customHeight="1">
      <c r="A17" s="286"/>
      <c r="B17" s="289"/>
      <c r="C17" s="286"/>
      <c r="D17" s="286"/>
      <c r="E17" s="286"/>
      <c r="F17" s="286"/>
      <c r="G17" s="180" t="s">
        <v>5</v>
      </c>
      <c r="H17" s="180" t="s">
        <v>6</v>
      </c>
      <c r="I17" s="180" t="s">
        <v>416</v>
      </c>
      <c r="J17" s="180" t="s">
        <v>8</v>
      </c>
      <c r="K17" s="180" t="s">
        <v>417</v>
      </c>
      <c r="L17" s="180" t="s">
        <v>10</v>
      </c>
      <c r="M17" s="180" t="s">
        <v>11</v>
      </c>
      <c r="N17" s="180" t="s">
        <v>12</v>
      </c>
      <c r="O17" s="180" t="s">
        <v>13</v>
      </c>
      <c r="P17" s="180" t="s">
        <v>14</v>
      </c>
      <c r="Q17" s="180" t="s">
        <v>15</v>
      </c>
      <c r="R17" s="180" t="s">
        <v>16</v>
      </c>
    </row>
    <row r="18" spans="1:18">
      <c r="A18" s="287"/>
      <c r="B18" s="290"/>
      <c r="C18" s="287"/>
      <c r="D18" s="287"/>
      <c r="E18" s="287"/>
      <c r="F18" s="287"/>
      <c r="G18" s="181" t="s">
        <v>418</v>
      </c>
      <c r="H18" s="119" t="s">
        <v>418</v>
      </c>
      <c r="I18" s="119" t="s">
        <v>418</v>
      </c>
      <c r="J18" s="119" t="s">
        <v>418</v>
      </c>
      <c r="K18" s="119" t="s">
        <v>418</v>
      </c>
      <c r="L18" s="119" t="s">
        <v>418</v>
      </c>
      <c r="M18" s="119" t="s">
        <v>418</v>
      </c>
      <c r="N18" s="119" t="s">
        <v>418</v>
      </c>
      <c r="O18" s="119" t="s">
        <v>418</v>
      </c>
      <c r="P18" s="119" t="s">
        <v>418</v>
      </c>
      <c r="Q18" s="119" t="s">
        <v>418</v>
      </c>
      <c r="R18" s="119" t="s">
        <v>418</v>
      </c>
    </row>
    <row r="19" spans="1:18">
      <c r="A19" s="119">
        <v>1</v>
      </c>
      <c r="B19" s="122">
        <v>2</v>
      </c>
      <c r="C19" s="122">
        <v>3</v>
      </c>
      <c r="D19" s="119">
        <v>4</v>
      </c>
      <c r="E19" s="119">
        <v>5</v>
      </c>
      <c r="F19" s="119">
        <v>6</v>
      </c>
      <c r="G19" s="119">
        <v>7</v>
      </c>
      <c r="H19" s="119">
        <v>8</v>
      </c>
      <c r="I19" s="119">
        <v>9</v>
      </c>
      <c r="J19" s="119">
        <v>10</v>
      </c>
      <c r="K19" s="119">
        <v>11</v>
      </c>
      <c r="L19" s="119">
        <v>12</v>
      </c>
      <c r="M19" s="119">
        <v>13</v>
      </c>
      <c r="N19" s="119">
        <v>14</v>
      </c>
      <c r="O19" s="119">
        <v>15</v>
      </c>
      <c r="P19" s="119">
        <v>16</v>
      </c>
      <c r="Q19" s="119">
        <v>17</v>
      </c>
      <c r="R19" s="119">
        <v>18</v>
      </c>
    </row>
    <row r="20" spans="1:18" s="186" customFormat="1" ht="33.75">
      <c r="A20" s="182">
        <v>1</v>
      </c>
      <c r="B20" s="183" t="s">
        <v>419</v>
      </c>
      <c r="C20" s="184" t="s">
        <v>0</v>
      </c>
      <c r="D20" s="120">
        <v>2832.9250000000002</v>
      </c>
      <c r="E20" s="185">
        <v>2992.1729999999998</v>
      </c>
      <c r="F20" s="2">
        <f>SUM(G20:R20)</f>
        <v>2839.1530000000002</v>
      </c>
      <c r="G20" s="1">
        <v>621.33299999999997</v>
      </c>
      <c r="H20" s="1">
        <v>542.86500000000001</v>
      </c>
      <c r="I20" s="1">
        <v>469.96899999999999</v>
      </c>
      <c r="J20" s="1">
        <v>85.918000000000006</v>
      </c>
      <c r="K20" s="1">
        <f>[1]Лист1!K13-'[1]Асланово 2019'!K15</f>
        <v>0</v>
      </c>
      <c r="L20" s="1">
        <f>[1]Лист1!L13-'[1]Асланово 2019'!L15</f>
        <v>0</v>
      </c>
      <c r="M20" s="1">
        <f>[1]Лист1!M13-'[1]Асланово 2019'!M15</f>
        <v>0</v>
      </c>
      <c r="N20" s="1">
        <f>[1]Лист1!N13-'[1]Асланово 2019'!N15</f>
        <v>0</v>
      </c>
      <c r="O20" s="1">
        <f>[1]Лист1!O13-'[1]Асланово 2019'!O15</f>
        <v>0</v>
      </c>
      <c r="P20" s="1">
        <v>181.453</v>
      </c>
      <c r="Q20" s="1">
        <v>451.23</v>
      </c>
      <c r="R20" s="1">
        <v>486.38499999999999</v>
      </c>
    </row>
    <row r="21" spans="1:18" ht="33.75">
      <c r="A21" s="187">
        <v>1.1000000000000001</v>
      </c>
      <c r="B21" s="188" t="s">
        <v>420</v>
      </c>
      <c r="C21" s="189" t="s">
        <v>0</v>
      </c>
      <c r="D21" s="121">
        <v>0</v>
      </c>
      <c r="E21" s="122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v>0</v>
      </c>
      <c r="R21" s="119">
        <v>0</v>
      </c>
    </row>
    <row r="22" spans="1:18" s="186" customFormat="1" ht="15">
      <c r="A22" s="182" t="s">
        <v>62</v>
      </c>
      <c r="B22" s="183" t="s">
        <v>421</v>
      </c>
      <c r="C22" s="184" t="s">
        <v>0</v>
      </c>
      <c r="D22" s="120">
        <v>2832.9250000000002</v>
      </c>
      <c r="E22" s="185">
        <v>2992.1729999999998</v>
      </c>
      <c r="F22" s="2">
        <f>SUM(G22:R22)</f>
        <v>2839.1530000000002</v>
      </c>
      <c r="G22" s="1">
        <v>621.33299999999997</v>
      </c>
      <c r="H22" s="1">
        <v>542.86500000000001</v>
      </c>
      <c r="I22" s="1">
        <v>469.96899999999999</v>
      </c>
      <c r="J22" s="1">
        <v>85.918000000000006</v>
      </c>
      <c r="K22" s="1">
        <f>[1]Лист1!K15-'[1]Асланово 2019'!K17</f>
        <v>0</v>
      </c>
      <c r="L22" s="1">
        <f>[1]Лист1!L15-'[1]Асланово 2019'!L17</f>
        <v>0</v>
      </c>
      <c r="M22" s="1">
        <f>[1]Лист1!M15-'[1]Асланово 2019'!M17</f>
        <v>0</v>
      </c>
      <c r="N22" s="1">
        <f>[1]Лист1!N15-'[1]Асланово 2019'!N17</f>
        <v>0</v>
      </c>
      <c r="O22" s="1">
        <f>[1]Лист1!O15-'[1]Асланово 2019'!O17</f>
        <v>0</v>
      </c>
      <c r="P22" s="1">
        <v>181.453</v>
      </c>
      <c r="Q22" s="1">
        <v>451.23</v>
      </c>
      <c r="R22" s="1">
        <v>486.38499999999999</v>
      </c>
    </row>
    <row r="23" spans="1:18" ht="45">
      <c r="A23" s="187">
        <v>2</v>
      </c>
      <c r="B23" s="190" t="s">
        <v>422</v>
      </c>
      <c r="C23" s="191" t="s">
        <v>0</v>
      </c>
      <c r="D23" s="121">
        <v>0</v>
      </c>
      <c r="E23" s="122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  <c r="Q23" s="119">
        <v>0</v>
      </c>
      <c r="R23" s="119">
        <v>0</v>
      </c>
    </row>
    <row r="24" spans="1:18" ht="22.5">
      <c r="A24" s="187">
        <v>2.1</v>
      </c>
      <c r="B24" s="190" t="s">
        <v>423</v>
      </c>
      <c r="C24" s="191" t="s">
        <v>0</v>
      </c>
      <c r="D24" s="121">
        <v>0</v>
      </c>
      <c r="E24" s="122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</row>
    <row r="25" spans="1:18" ht="45">
      <c r="A25" s="187">
        <v>2.2000000000000002</v>
      </c>
      <c r="B25" s="190" t="s">
        <v>424</v>
      </c>
      <c r="C25" s="191" t="s">
        <v>0</v>
      </c>
      <c r="D25" s="121">
        <v>0</v>
      </c>
      <c r="E25" s="122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v>0</v>
      </c>
      <c r="R25" s="119">
        <v>0</v>
      </c>
    </row>
    <row r="26" spans="1:18" s="186" customFormat="1" ht="33.75">
      <c r="A26" s="182">
        <v>3</v>
      </c>
      <c r="B26" s="183" t="s">
        <v>425</v>
      </c>
      <c r="C26" s="191" t="s">
        <v>0</v>
      </c>
      <c r="D26" s="120">
        <v>2832.9250000000002</v>
      </c>
      <c r="E26" s="185">
        <v>2992.1729999999998</v>
      </c>
      <c r="F26" s="2">
        <f>SUM(G26:R26)</f>
        <v>2839.1530000000002</v>
      </c>
      <c r="G26" s="1">
        <f t="shared" ref="G26:R26" si="0">G20+G23</f>
        <v>621.33299999999997</v>
      </c>
      <c r="H26" s="1">
        <f t="shared" si="0"/>
        <v>542.86500000000001</v>
      </c>
      <c r="I26" s="1">
        <f t="shared" si="0"/>
        <v>469.96899999999999</v>
      </c>
      <c r="J26" s="1">
        <f t="shared" si="0"/>
        <v>85.918000000000006</v>
      </c>
      <c r="K26" s="1">
        <f t="shared" si="0"/>
        <v>0</v>
      </c>
      <c r="L26" s="1">
        <f t="shared" si="0"/>
        <v>0</v>
      </c>
      <c r="M26" s="1">
        <f t="shared" si="0"/>
        <v>0</v>
      </c>
      <c r="N26" s="1">
        <f t="shared" si="0"/>
        <v>0</v>
      </c>
      <c r="O26" s="1">
        <f t="shared" si="0"/>
        <v>0</v>
      </c>
      <c r="P26" s="1">
        <f t="shared" si="0"/>
        <v>181.453</v>
      </c>
      <c r="Q26" s="1">
        <f t="shared" si="0"/>
        <v>451.23</v>
      </c>
      <c r="R26" s="1">
        <f t="shared" si="0"/>
        <v>486.38499999999999</v>
      </c>
    </row>
    <row r="27" spans="1:18" s="186" customFormat="1" ht="33.75">
      <c r="A27" s="182">
        <v>4</v>
      </c>
      <c r="B27" s="183" t="s">
        <v>426</v>
      </c>
      <c r="C27" s="191" t="s">
        <v>2</v>
      </c>
      <c r="D27" s="120">
        <v>344.33300000000003</v>
      </c>
      <c r="E27" s="185">
        <v>361.55</v>
      </c>
      <c r="F27" s="2">
        <f>SUM(G27:R27)</f>
        <v>352.85699999999997</v>
      </c>
      <c r="G27" s="2">
        <v>71.903000000000006</v>
      </c>
      <c r="H27" s="2">
        <v>70.570999999999998</v>
      </c>
      <c r="I27" s="2">
        <v>53.662999999999997</v>
      </c>
      <c r="J27" s="2">
        <v>11.17</v>
      </c>
      <c r="K27" s="2">
        <f>[1]Лист1!K20-'[1]Асланово 2019'!K22</f>
        <v>0</v>
      </c>
      <c r="L27" s="2">
        <f>[1]Лист1!L20-'[1]Асланово 2019'!L22</f>
        <v>0</v>
      </c>
      <c r="M27" s="2">
        <f>[1]Лист1!M20-'[1]Асланово 2019'!M22</f>
        <v>0</v>
      </c>
      <c r="N27" s="2">
        <f>[1]Лист1!N20-'[1]Асланово 2019'!N22</f>
        <v>0</v>
      </c>
      <c r="O27" s="2">
        <f>[1]Лист1!O20-'[1]Асланово 2019'!O22</f>
        <v>0</v>
      </c>
      <c r="P27" s="2">
        <v>23.588999999999999</v>
      </c>
      <c r="Q27" s="2">
        <v>58.66</v>
      </c>
      <c r="R27" s="2">
        <v>63.301000000000002</v>
      </c>
    </row>
    <row r="28" spans="1:18" s="186" customFormat="1" ht="15">
      <c r="A28" s="182"/>
      <c r="B28" s="183" t="s">
        <v>427</v>
      </c>
      <c r="C28" s="184" t="s">
        <v>2</v>
      </c>
      <c r="D28" s="123">
        <f t="shared" ref="D28:J28" si="1">D27/D26*100</f>
        <v>12.154681115807866</v>
      </c>
      <c r="E28" s="123">
        <f t="shared" si="1"/>
        <v>12.083191713848098</v>
      </c>
      <c r="F28" s="123">
        <f t="shared" si="1"/>
        <v>12.42824884745556</v>
      </c>
      <c r="G28" s="123">
        <f t="shared" si="1"/>
        <v>11.572377452992196</v>
      </c>
      <c r="H28" s="123">
        <f t="shared" si="1"/>
        <v>12.999732898602783</v>
      </c>
      <c r="I28" s="123">
        <f t="shared" si="1"/>
        <v>11.418412703816633</v>
      </c>
      <c r="J28" s="123">
        <f t="shared" si="1"/>
        <v>13.000768174305733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23">
        <f>P27/P26*100</f>
        <v>13.000060621758802</v>
      </c>
      <c r="Q28" s="123">
        <f>Q27/Q26*100</f>
        <v>13.000022161647051</v>
      </c>
      <c r="R28" s="123">
        <f>R27/R26*100</f>
        <v>13.014587209720696</v>
      </c>
    </row>
    <row r="29" spans="1:18" ht="45">
      <c r="A29" s="187">
        <v>4.0999999999999996</v>
      </c>
      <c r="B29" s="190" t="s">
        <v>428</v>
      </c>
      <c r="C29" s="191" t="s">
        <v>0</v>
      </c>
      <c r="D29" s="121">
        <v>0</v>
      </c>
      <c r="E29" s="122">
        <v>0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</row>
    <row r="30" spans="1:18">
      <c r="A30" s="187"/>
      <c r="B30" s="190" t="s">
        <v>429</v>
      </c>
      <c r="C30" s="191" t="s">
        <v>2</v>
      </c>
      <c r="D30" s="121">
        <v>0</v>
      </c>
      <c r="E30" s="122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</row>
    <row r="31" spans="1:18" ht="33.75">
      <c r="A31" s="187">
        <v>5</v>
      </c>
      <c r="B31" s="193" t="s">
        <v>430</v>
      </c>
      <c r="C31" s="191" t="s">
        <v>0</v>
      </c>
      <c r="D31" s="121">
        <v>0</v>
      </c>
      <c r="E31" s="122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v>0</v>
      </c>
      <c r="R31" s="119">
        <v>0</v>
      </c>
    </row>
    <row r="32" spans="1:18" ht="45">
      <c r="A32" s="187">
        <v>6</v>
      </c>
      <c r="B32" s="194" t="s">
        <v>431</v>
      </c>
      <c r="C32" s="191" t="s">
        <v>2</v>
      </c>
      <c r="D32" s="121">
        <v>0</v>
      </c>
      <c r="E32" s="122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v>0</v>
      </c>
      <c r="R32" s="119">
        <v>0</v>
      </c>
    </row>
    <row r="33" spans="1:18">
      <c r="A33" s="187"/>
      <c r="B33" s="193" t="s">
        <v>427</v>
      </c>
      <c r="C33" s="191" t="s">
        <v>2</v>
      </c>
      <c r="D33" s="121">
        <v>0</v>
      </c>
      <c r="E33" s="122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</row>
    <row r="34" spans="1:18" s="186" customFormat="1" ht="33.75">
      <c r="A34" s="182" t="s">
        <v>56</v>
      </c>
      <c r="B34" s="183" t="s">
        <v>432</v>
      </c>
      <c r="C34" s="184" t="s">
        <v>0</v>
      </c>
      <c r="D34" s="124">
        <v>2488.5929999999998</v>
      </c>
      <c r="E34" s="185">
        <v>2688.3380000000002</v>
      </c>
      <c r="F34" s="2">
        <f>SUM(G34:R34)</f>
        <v>2486.2959999999998</v>
      </c>
      <c r="G34" s="125">
        <f t="shared" ref="G34:R34" si="2">G26-G27</f>
        <v>549.42999999999995</v>
      </c>
      <c r="H34" s="126">
        <f t="shared" si="2"/>
        <v>472.29399999999998</v>
      </c>
      <c r="I34" s="126">
        <f t="shared" si="2"/>
        <v>416.30599999999998</v>
      </c>
      <c r="J34" s="126">
        <f t="shared" si="2"/>
        <v>74.748000000000005</v>
      </c>
      <c r="K34" s="126">
        <f t="shared" si="2"/>
        <v>0</v>
      </c>
      <c r="L34" s="126">
        <f t="shared" si="2"/>
        <v>0</v>
      </c>
      <c r="M34" s="126">
        <f t="shared" si="2"/>
        <v>0</v>
      </c>
      <c r="N34" s="126">
        <f t="shared" si="2"/>
        <v>0</v>
      </c>
      <c r="O34" s="126">
        <f t="shared" si="2"/>
        <v>0</v>
      </c>
      <c r="P34" s="126">
        <f t="shared" si="2"/>
        <v>157.864</v>
      </c>
      <c r="Q34" s="126">
        <f t="shared" si="2"/>
        <v>392.57000000000005</v>
      </c>
      <c r="R34" s="126">
        <f t="shared" si="2"/>
        <v>423.084</v>
      </c>
    </row>
    <row r="35" spans="1:18" ht="22.5">
      <c r="A35" s="187">
        <v>7.1</v>
      </c>
      <c r="B35" s="190" t="s">
        <v>433</v>
      </c>
      <c r="C35" s="191" t="s">
        <v>0</v>
      </c>
      <c r="D35" s="121">
        <v>0</v>
      </c>
      <c r="E35" s="122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0</v>
      </c>
    </row>
    <row r="36" spans="1:18" ht="22.5">
      <c r="A36" s="187">
        <v>7.2</v>
      </c>
      <c r="B36" s="190" t="s">
        <v>434</v>
      </c>
      <c r="C36" s="191" t="s">
        <v>0</v>
      </c>
      <c r="D36" s="121">
        <v>0</v>
      </c>
      <c r="E36" s="122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0</v>
      </c>
    </row>
    <row r="37" spans="1:18" s="186" customFormat="1" ht="45">
      <c r="A37" s="182" t="s">
        <v>356</v>
      </c>
      <c r="B37" s="183" t="s">
        <v>435</v>
      </c>
      <c r="C37" s="184" t="s">
        <v>0</v>
      </c>
      <c r="D37" s="124">
        <v>2488.5929999999998</v>
      </c>
      <c r="E37" s="185">
        <v>2688.3380000000002</v>
      </c>
      <c r="F37" s="2">
        <f>SUM(G37:R37)</f>
        <v>2486.2960000000003</v>
      </c>
      <c r="G37" s="127">
        <f t="shared" ref="G37:R37" si="3">G38+G42+G44</f>
        <v>549.43100000000004</v>
      </c>
      <c r="H37" s="127">
        <f t="shared" si="3"/>
        <v>472.29300000000001</v>
      </c>
      <c r="I37" s="127">
        <f t="shared" si="3"/>
        <v>416.30599999999998</v>
      </c>
      <c r="J37" s="127">
        <f t="shared" si="3"/>
        <v>74.748999999999995</v>
      </c>
      <c r="K37" s="127">
        <f t="shared" si="3"/>
        <v>0</v>
      </c>
      <c r="L37" s="127">
        <f t="shared" si="3"/>
        <v>0</v>
      </c>
      <c r="M37" s="127">
        <f t="shared" si="3"/>
        <v>0</v>
      </c>
      <c r="N37" s="127">
        <f t="shared" si="3"/>
        <v>0</v>
      </c>
      <c r="O37" s="127">
        <f t="shared" si="3"/>
        <v>0</v>
      </c>
      <c r="P37" s="127">
        <f t="shared" si="3"/>
        <v>157.864</v>
      </c>
      <c r="Q37" s="127">
        <f t="shared" si="3"/>
        <v>392.57</v>
      </c>
      <c r="R37" s="127">
        <f t="shared" si="3"/>
        <v>423.08299999999997</v>
      </c>
    </row>
    <row r="38" spans="1:18" s="186" customFormat="1" ht="15">
      <c r="A38" s="182" t="s">
        <v>436</v>
      </c>
      <c r="B38" s="183" t="s">
        <v>437</v>
      </c>
      <c r="C38" s="184" t="s">
        <v>0</v>
      </c>
      <c r="D38" s="120">
        <v>1110.518</v>
      </c>
      <c r="E38" s="185">
        <v>1204.4880000000001</v>
      </c>
      <c r="F38" s="2">
        <f>SUM(G38:R38)</f>
        <v>995.96100000000001</v>
      </c>
      <c r="G38" s="237">
        <v>213.143</v>
      </c>
      <c r="H38" s="237">
        <v>179.214</v>
      </c>
      <c r="I38" s="237">
        <v>157.131</v>
      </c>
      <c r="J38" s="237">
        <v>25.914000000000001</v>
      </c>
      <c r="K38" s="237">
        <f>[1]Лист1!K28-'[1]Асланово 2019'!K30</f>
        <v>0</v>
      </c>
      <c r="L38" s="237">
        <f>[1]Лист1!L28-'[1]Асланово 2019'!L30</f>
        <v>0</v>
      </c>
      <c r="M38" s="237">
        <f>[1]Лист1!M28-'[1]Асланово 2019'!M30</f>
        <v>0</v>
      </c>
      <c r="N38" s="237">
        <f>[1]Лист1!N28-'[1]Асланово 2019'!N30</f>
        <v>0</v>
      </c>
      <c r="O38" s="237">
        <f>[1]Лист1!O28-'[1]Асланово 2019'!O30</f>
        <v>0</v>
      </c>
      <c r="P38" s="237">
        <v>68.197000000000003</v>
      </c>
      <c r="Q38" s="237">
        <v>169.59</v>
      </c>
      <c r="R38" s="237">
        <v>182.77199999999999</v>
      </c>
    </row>
    <row r="39" spans="1:18" s="195" customFormat="1" ht="15">
      <c r="A39" s="197"/>
      <c r="B39" s="198" t="s">
        <v>438</v>
      </c>
      <c r="C39" s="199" t="s">
        <v>2</v>
      </c>
      <c r="D39" s="128">
        <f t="shared" ref="D39:J39" si="4">D38/D37*100</f>
        <v>44.624331901600627</v>
      </c>
      <c r="E39" s="128">
        <f t="shared" si="4"/>
        <v>44.804187568676255</v>
      </c>
      <c r="F39" s="129">
        <f t="shared" si="4"/>
        <v>40.058022053689498</v>
      </c>
      <c r="G39" s="129">
        <f t="shared" si="4"/>
        <v>38.793406269395064</v>
      </c>
      <c r="H39" s="129">
        <f t="shared" si="4"/>
        <v>37.945512637282363</v>
      </c>
      <c r="I39" s="129">
        <f t="shared" si="4"/>
        <v>37.744111302743654</v>
      </c>
      <c r="J39" s="129">
        <f t="shared" si="4"/>
        <v>34.668022314679796</v>
      </c>
      <c r="K39" s="129"/>
      <c r="L39" s="129"/>
      <c r="M39" s="129"/>
      <c r="N39" s="129"/>
      <c r="O39" s="129"/>
      <c r="P39" s="129">
        <f>P38/P37*100</f>
        <v>43.199842902751733</v>
      </c>
      <c r="Q39" s="129">
        <f>Q38/Q37*100</f>
        <v>43.199938864406349</v>
      </c>
      <c r="R39" s="129">
        <f>R38/R37*100</f>
        <v>43.200034035874758</v>
      </c>
    </row>
    <row r="40" spans="1:18" s="195" customFormat="1" ht="15">
      <c r="A40" s="182" t="s">
        <v>439</v>
      </c>
      <c r="B40" s="200" t="s">
        <v>191</v>
      </c>
      <c r="C40" s="184" t="s">
        <v>0</v>
      </c>
      <c r="D40" s="121">
        <v>0</v>
      </c>
      <c r="E40" s="201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</row>
    <row r="41" spans="1:18" s="195" customFormat="1" ht="15">
      <c r="A41" s="197"/>
      <c r="B41" s="198" t="s">
        <v>438</v>
      </c>
      <c r="C41" s="199" t="s">
        <v>2</v>
      </c>
      <c r="D41" s="121">
        <v>0</v>
      </c>
      <c r="E41" s="201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0</v>
      </c>
    </row>
    <row r="42" spans="1:18" s="186" customFormat="1" ht="15">
      <c r="A42" s="182" t="s">
        <v>440</v>
      </c>
      <c r="B42" s="183" t="s">
        <v>441</v>
      </c>
      <c r="C42" s="184" t="s">
        <v>0</v>
      </c>
      <c r="D42" s="120">
        <v>340.51600000000002</v>
      </c>
      <c r="E42" s="185">
        <v>358.91699999999997</v>
      </c>
      <c r="F42" s="2">
        <f>SUM(G42:R42)</f>
        <v>397.40499999999997</v>
      </c>
      <c r="G42" s="237">
        <v>96.805999999999997</v>
      </c>
      <c r="H42" s="238">
        <v>84.792000000000002</v>
      </c>
      <c r="I42" s="238">
        <v>78.787999999999997</v>
      </c>
      <c r="J42" s="238">
        <v>16.303000000000001</v>
      </c>
      <c r="K42" s="238">
        <v>0</v>
      </c>
      <c r="L42" s="238">
        <v>0</v>
      </c>
      <c r="M42" s="238">
        <v>0</v>
      </c>
      <c r="N42" s="238">
        <v>0</v>
      </c>
      <c r="O42" s="238">
        <v>0</v>
      </c>
      <c r="P42" s="238">
        <v>19.574999999999999</v>
      </c>
      <c r="Q42" s="238">
        <v>48.679000000000002</v>
      </c>
      <c r="R42" s="238">
        <v>52.462000000000003</v>
      </c>
    </row>
    <row r="43" spans="1:18" s="186" customFormat="1" ht="15">
      <c r="A43" s="182"/>
      <c r="B43" s="183" t="s">
        <v>442</v>
      </c>
      <c r="C43" s="184" t="s">
        <v>2</v>
      </c>
      <c r="D43" s="128">
        <f>D42/D37*100</f>
        <v>13.683073126059586</v>
      </c>
      <c r="E43" s="128">
        <f>E42/E37*100</f>
        <v>13.350888169567963</v>
      </c>
      <c r="F43" s="129">
        <f>F42/F37*100</f>
        <v>15.983816890667882</v>
      </c>
      <c r="G43" s="129">
        <f>G42/G37*100</f>
        <v>17.619318895366295</v>
      </c>
      <c r="H43" s="129">
        <v>11</v>
      </c>
      <c r="I43" s="129">
        <v>11</v>
      </c>
      <c r="J43" s="129">
        <f>J42/J37*100</f>
        <v>21.810325221742101</v>
      </c>
      <c r="K43" s="129"/>
      <c r="L43" s="129"/>
      <c r="M43" s="129"/>
      <c r="N43" s="129"/>
      <c r="O43" s="129"/>
      <c r="P43" s="129">
        <f>P42/P37*100</f>
        <v>12.399913849896112</v>
      </c>
      <c r="Q43" s="129">
        <f>Q42/Q37*100</f>
        <v>12.400081514124871</v>
      </c>
      <c r="R43" s="129">
        <f>R42/R37*100</f>
        <v>12.399930982809522</v>
      </c>
    </row>
    <row r="44" spans="1:18" s="186" customFormat="1" ht="15">
      <c r="A44" s="182" t="s">
        <v>443</v>
      </c>
      <c r="B44" s="183" t="s">
        <v>444</v>
      </c>
      <c r="C44" s="184" t="s">
        <v>0</v>
      </c>
      <c r="D44" s="120">
        <v>1037.56</v>
      </c>
      <c r="E44" s="185">
        <v>1124.933</v>
      </c>
      <c r="F44" s="2">
        <f>SUM(G44:R44)</f>
        <v>1092.9299999999998</v>
      </c>
      <c r="G44" s="237">
        <v>239.482</v>
      </c>
      <c r="H44" s="238">
        <v>208.28700000000001</v>
      </c>
      <c r="I44" s="238">
        <v>180.387</v>
      </c>
      <c r="J44" s="238">
        <v>32.531999999999996</v>
      </c>
      <c r="K44" s="238">
        <v>0</v>
      </c>
      <c r="L44" s="238">
        <v>0</v>
      </c>
      <c r="M44" s="238">
        <v>0</v>
      </c>
      <c r="N44" s="238">
        <v>0</v>
      </c>
      <c r="O44" s="238">
        <v>0</v>
      </c>
      <c r="P44" s="238">
        <v>70.091999999999999</v>
      </c>
      <c r="Q44" s="238">
        <v>174.30099999999999</v>
      </c>
      <c r="R44" s="238">
        <v>187.84899999999999</v>
      </c>
    </row>
    <row r="45" spans="1:18" s="186" customFormat="1" ht="15">
      <c r="A45" s="182"/>
      <c r="B45" s="183" t="s">
        <v>442</v>
      </c>
      <c r="C45" s="184" t="s">
        <v>2</v>
      </c>
      <c r="D45" s="128">
        <f>D44/D37*100</f>
        <v>41.692635155688372</v>
      </c>
      <c r="E45" s="128">
        <f>E44/E37*100</f>
        <v>41.844924261755772</v>
      </c>
      <c r="F45" s="129">
        <v>33</v>
      </c>
      <c r="G45" s="129">
        <f>G44/G37*100</f>
        <v>43.587274835238631</v>
      </c>
      <c r="H45" s="129">
        <f>H44/H37*100</f>
        <v>44.101225298702289</v>
      </c>
      <c r="I45" s="129">
        <f>I44/I37*100</f>
        <v>43.330386782799188</v>
      </c>
      <c r="J45" s="129">
        <f>J44/J37*100</f>
        <v>43.521652463578107</v>
      </c>
      <c r="K45" s="129"/>
      <c r="L45" s="129"/>
      <c r="M45" s="129"/>
      <c r="N45" s="129"/>
      <c r="O45" s="129"/>
      <c r="P45" s="129">
        <f>P44/P37*100</f>
        <v>44.400243247352151</v>
      </c>
      <c r="Q45" s="129">
        <f>Q44/Q37*100</f>
        <v>44.399979621468781</v>
      </c>
      <c r="R45" s="129">
        <f>R44/R37*100</f>
        <v>44.40003498131572</v>
      </c>
    </row>
    <row r="46" spans="1:18" ht="45">
      <c r="A46" s="187">
        <v>8</v>
      </c>
      <c r="B46" s="190" t="s">
        <v>445</v>
      </c>
      <c r="C46" s="191" t="s">
        <v>295</v>
      </c>
      <c r="D46" s="120">
        <f>D47+D49+D50</f>
        <v>0.56400000000000006</v>
      </c>
      <c r="E46" s="122">
        <v>0.61199999999999999</v>
      </c>
      <c r="F46" s="2">
        <v>1.01</v>
      </c>
      <c r="G46" s="122">
        <v>0.73799999999999999</v>
      </c>
      <c r="H46" s="122">
        <v>0.70299999999999996</v>
      </c>
      <c r="I46" s="122">
        <v>0.56000000000000005</v>
      </c>
      <c r="J46" s="122">
        <v>0.312</v>
      </c>
      <c r="K46" s="122">
        <v>0</v>
      </c>
      <c r="L46" s="122">
        <v>0</v>
      </c>
      <c r="M46" s="122">
        <v>0</v>
      </c>
      <c r="N46" s="122">
        <v>0</v>
      </c>
      <c r="O46" s="122">
        <v>0</v>
      </c>
      <c r="P46" s="122">
        <v>0.77700000000000002</v>
      </c>
      <c r="Q46" s="122">
        <v>0.72199999999999998</v>
      </c>
      <c r="R46" s="122">
        <v>0.72799999999999998</v>
      </c>
    </row>
    <row r="47" spans="1:18">
      <c r="A47" s="187">
        <v>8.1</v>
      </c>
      <c r="B47" s="190" t="s">
        <v>446</v>
      </c>
      <c r="C47" s="191" t="s">
        <v>295</v>
      </c>
      <c r="D47" s="120">
        <v>0.252</v>
      </c>
      <c r="E47" s="122">
        <v>0.27400000000000002</v>
      </c>
      <c r="F47" s="2">
        <v>0.22700000000000001</v>
      </c>
      <c r="G47" s="2">
        <v>0.28599999999999998</v>
      </c>
      <c r="H47" s="2">
        <v>0.26700000000000002</v>
      </c>
      <c r="I47" s="2">
        <v>0.21099999999999999</v>
      </c>
      <c r="J47" s="2">
        <v>7.1999999999999995E-2</v>
      </c>
      <c r="K47" s="122">
        <f>K46*K39/100</f>
        <v>0</v>
      </c>
      <c r="L47" s="122">
        <f>L46*L39/100</f>
        <v>0</v>
      </c>
      <c r="M47" s="122">
        <f>M46*M39/100</f>
        <v>0</v>
      </c>
      <c r="N47" s="122">
        <f>N46*N39/100</f>
        <v>0</v>
      </c>
      <c r="O47" s="122">
        <f>O46*O39/100</f>
        <v>0</v>
      </c>
      <c r="P47" s="2">
        <v>0.189</v>
      </c>
      <c r="Q47" s="2">
        <v>0.23599999999999999</v>
      </c>
      <c r="R47" s="2">
        <v>0.246</v>
      </c>
    </row>
    <row r="48" spans="1:18">
      <c r="A48" s="187">
        <v>8.1999999999999993</v>
      </c>
      <c r="B48" s="190" t="s">
        <v>191</v>
      </c>
      <c r="C48" s="191" t="s">
        <v>295</v>
      </c>
      <c r="D48" s="120">
        <v>0</v>
      </c>
      <c r="E48" s="12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</row>
    <row r="49" spans="1:18">
      <c r="A49" s="187">
        <v>8.3000000000000007</v>
      </c>
      <c r="B49" s="190" t="s">
        <v>447</v>
      </c>
      <c r="C49" s="191" t="s">
        <v>295</v>
      </c>
      <c r="D49" s="120">
        <v>7.6999999999999999E-2</v>
      </c>
      <c r="E49" s="122">
        <v>8.2000000000000003E-2</v>
      </c>
      <c r="F49" s="2">
        <v>0.09</v>
      </c>
      <c r="G49" s="236">
        <f>G42/744</f>
        <v>0.13011559139784945</v>
      </c>
      <c r="H49" s="236">
        <f>H42/672</f>
        <v>0.12617857142857142</v>
      </c>
      <c r="I49" s="236">
        <f>I42/744</f>
        <v>0.10589784946236559</v>
      </c>
      <c r="J49" s="236">
        <f>J42/360</f>
        <v>4.528611111111111E-2</v>
      </c>
      <c r="K49" s="239">
        <f t="shared" ref="K49:O50" si="5">K46*K43/100</f>
        <v>0</v>
      </c>
      <c r="L49" s="239">
        <f t="shared" si="5"/>
        <v>0</v>
      </c>
      <c r="M49" s="239">
        <f t="shared" si="5"/>
        <v>0</v>
      </c>
      <c r="N49" s="239">
        <f t="shared" si="5"/>
        <v>0</v>
      </c>
      <c r="O49" s="239">
        <f t="shared" si="5"/>
        <v>0</v>
      </c>
      <c r="P49" s="236">
        <f>P42/360</f>
        <v>5.4375E-2</v>
      </c>
      <c r="Q49" s="236">
        <f>Q42/720</f>
        <v>6.7609722222222224E-2</v>
      </c>
      <c r="R49" s="236">
        <f>R42/744</f>
        <v>7.0513440860215063E-2</v>
      </c>
    </row>
    <row r="50" spans="1:18">
      <c r="A50" s="187">
        <v>8.3000000000000007</v>
      </c>
      <c r="B50" s="190" t="s">
        <v>448</v>
      </c>
      <c r="C50" s="191" t="s">
        <v>295</v>
      </c>
      <c r="D50" s="120">
        <v>0.23499999999999999</v>
      </c>
      <c r="E50" s="122">
        <v>0.25600000000000001</v>
      </c>
      <c r="F50" s="2">
        <v>0.249</v>
      </c>
      <c r="G50" s="236">
        <f>G44/744</f>
        <v>0.32188440860215056</v>
      </c>
      <c r="H50" s="236">
        <f>H44/672</f>
        <v>0.30995089285714289</v>
      </c>
      <c r="I50" s="236">
        <f>I44/744</f>
        <v>0.24245564516129031</v>
      </c>
      <c r="J50" s="236">
        <f>J44/360</f>
        <v>9.0366666666666651E-2</v>
      </c>
      <c r="K50" s="239">
        <f t="shared" si="5"/>
        <v>0</v>
      </c>
      <c r="L50" s="239">
        <f t="shared" si="5"/>
        <v>0</v>
      </c>
      <c r="M50" s="239">
        <f t="shared" si="5"/>
        <v>0</v>
      </c>
      <c r="N50" s="239">
        <f t="shared" si="5"/>
        <v>0</v>
      </c>
      <c r="O50" s="239">
        <f t="shared" si="5"/>
        <v>0</v>
      </c>
      <c r="P50" s="236">
        <f>P44/360</f>
        <v>0.19469999999999998</v>
      </c>
      <c r="Q50" s="236">
        <f>Q44/720</f>
        <v>0.24208472222222222</v>
      </c>
      <c r="R50" s="236">
        <f>R44/744</f>
        <v>0.25248521505376342</v>
      </c>
    </row>
    <row r="51" spans="1:18" ht="37.5" customHeight="1">
      <c r="A51" s="187">
        <v>9</v>
      </c>
      <c r="B51" s="194" t="s">
        <v>449</v>
      </c>
      <c r="C51" s="191" t="s">
        <v>0</v>
      </c>
      <c r="D51" s="130">
        <f t="shared" ref="D51:R51" si="6">D52+D57</f>
        <v>2488.5940000000001</v>
      </c>
      <c r="E51" s="130">
        <f t="shared" si="6"/>
        <v>2688.3379999999997</v>
      </c>
      <c r="F51" s="130">
        <f t="shared" si="6"/>
        <v>2486.2959999999998</v>
      </c>
      <c r="G51" s="130">
        <f t="shared" si="6"/>
        <v>549.43100000000004</v>
      </c>
      <c r="H51" s="130">
        <f t="shared" si="6"/>
        <v>472.29300000000001</v>
      </c>
      <c r="I51" s="130">
        <f t="shared" si="6"/>
        <v>416.30599999999998</v>
      </c>
      <c r="J51" s="130">
        <f t="shared" si="6"/>
        <v>74.748999999999995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f t="shared" si="6"/>
        <v>157.864</v>
      </c>
      <c r="Q51" s="130">
        <f t="shared" si="6"/>
        <v>392.57</v>
      </c>
      <c r="R51" s="130">
        <f t="shared" si="6"/>
        <v>423.08299999999997</v>
      </c>
    </row>
    <row r="52" spans="1:18" ht="22.5">
      <c r="A52" s="187">
        <v>9.1</v>
      </c>
      <c r="B52" s="194" t="s">
        <v>450</v>
      </c>
      <c r="C52" s="191" t="s">
        <v>0</v>
      </c>
      <c r="D52" s="130">
        <f t="shared" ref="D52:R52" si="7">D53+D54+D55+D56</f>
        <v>2488.5940000000001</v>
      </c>
      <c r="E52" s="130">
        <f t="shared" si="7"/>
        <v>2688.3379999999997</v>
      </c>
      <c r="F52" s="130">
        <f t="shared" si="7"/>
        <v>2486.2959999999998</v>
      </c>
      <c r="G52" s="130">
        <f t="shared" si="7"/>
        <v>549.43100000000004</v>
      </c>
      <c r="H52" s="130">
        <f t="shared" si="7"/>
        <v>472.29300000000001</v>
      </c>
      <c r="I52" s="130">
        <f t="shared" si="7"/>
        <v>416.30599999999998</v>
      </c>
      <c r="J52" s="130">
        <f t="shared" si="7"/>
        <v>74.748999999999995</v>
      </c>
      <c r="K52" s="130">
        <v>0</v>
      </c>
      <c r="L52" s="130">
        <v>0</v>
      </c>
      <c r="M52" s="130">
        <v>0</v>
      </c>
      <c r="N52" s="130">
        <v>0</v>
      </c>
      <c r="O52" s="130">
        <v>0</v>
      </c>
      <c r="P52" s="130">
        <f t="shared" si="7"/>
        <v>157.864</v>
      </c>
      <c r="Q52" s="130">
        <f t="shared" si="7"/>
        <v>392.57</v>
      </c>
      <c r="R52" s="130">
        <f t="shared" si="7"/>
        <v>423.08299999999997</v>
      </c>
    </row>
    <row r="53" spans="1:18">
      <c r="A53" s="202" t="s">
        <v>451</v>
      </c>
      <c r="B53" s="194" t="s">
        <v>42</v>
      </c>
      <c r="C53" s="191" t="s">
        <v>0</v>
      </c>
      <c r="D53" s="120">
        <v>1110.518</v>
      </c>
      <c r="E53" s="185">
        <v>1204.4880000000001</v>
      </c>
      <c r="F53" s="2">
        <f>SUM(G53:R53)</f>
        <v>995.96100000000001</v>
      </c>
      <c r="G53" s="196">
        <v>213.143</v>
      </c>
      <c r="H53" s="196">
        <v>179.214</v>
      </c>
      <c r="I53" s="196">
        <v>157.131</v>
      </c>
      <c r="J53" s="196">
        <v>25.914000000000001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6">
        <v>68.197000000000003</v>
      </c>
      <c r="Q53" s="196">
        <v>169.59</v>
      </c>
      <c r="R53" s="196">
        <v>182.77199999999999</v>
      </c>
    </row>
    <row r="54" spans="1:18">
      <c r="A54" s="187" t="s">
        <v>452</v>
      </c>
      <c r="B54" s="194" t="s">
        <v>191</v>
      </c>
      <c r="C54" s="191" t="s">
        <v>0</v>
      </c>
      <c r="D54" s="130">
        <v>0</v>
      </c>
      <c r="E54" s="130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>
        <v>0</v>
      </c>
      <c r="R54" s="130">
        <v>0</v>
      </c>
    </row>
    <row r="55" spans="1:18">
      <c r="A55" s="187" t="s">
        <v>453</v>
      </c>
      <c r="B55" s="194" t="s">
        <v>193</v>
      </c>
      <c r="C55" s="191" t="s">
        <v>0</v>
      </c>
      <c r="D55" s="120">
        <v>340.51600000000002</v>
      </c>
      <c r="E55" s="185">
        <v>358.91699999999997</v>
      </c>
      <c r="F55" s="2">
        <f>SUM(G55:R55)</f>
        <v>397.40499999999997</v>
      </c>
      <c r="G55" s="196">
        <v>96.805999999999997</v>
      </c>
      <c r="H55" s="2">
        <v>84.792000000000002</v>
      </c>
      <c r="I55" s="2">
        <v>78.787999999999997</v>
      </c>
      <c r="J55" s="2">
        <v>16.303000000000001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19.574999999999999</v>
      </c>
      <c r="Q55" s="2">
        <v>48.679000000000002</v>
      </c>
      <c r="R55" s="2">
        <v>52.462000000000003</v>
      </c>
    </row>
    <row r="56" spans="1:18">
      <c r="A56" s="203" t="s">
        <v>454</v>
      </c>
      <c r="B56" s="194" t="s">
        <v>44</v>
      </c>
      <c r="C56" s="191" t="s">
        <v>0</v>
      </c>
      <c r="D56" s="120">
        <v>1037.56</v>
      </c>
      <c r="E56" s="185">
        <v>1124.933</v>
      </c>
      <c r="F56" s="2">
        <f>SUM(G56:R56)</f>
        <v>1092.9299999999998</v>
      </c>
      <c r="G56" s="196">
        <v>239.482</v>
      </c>
      <c r="H56" s="2">
        <v>208.28700000000001</v>
      </c>
      <c r="I56" s="2">
        <v>180.387</v>
      </c>
      <c r="J56" s="2">
        <v>32.531999999999996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70.091999999999999</v>
      </c>
      <c r="Q56" s="2">
        <v>174.30099999999999</v>
      </c>
      <c r="R56" s="2">
        <v>187.84899999999999</v>
      </c>
    </row>
    <row r="57" spans="1:18" ht="22.5">
      <c r="A57" s="187">
        <v>9.1999999999999993</v>
      </c>
      <c r="B57" s="194" t="s">
        <v>455</v>
      </c>
      <c r="C57" s="191" t="s">
        <v>0</v>
      </c>
      <c r="D57" s="130">
        <f t="shared" ref="D57:R57" si="8">D58+D59+D60+D61</f>
        <v>0</v>
      </c>
      <c r="E57" s="130">
        <f t="shared" si="8"/>
        <v>0</v>
      </c>
      <c r="F57" s="130">
        <f t="shared" si="8"/>
        <v>0</v>
      </c>
      <c r="G57" s="130">
        <f t="shared" si="8"/>
        <v>0</v>
      </c>
      <c r="H57" s="130">
        <f t="shared" si="8"/>
        <v>0</v>
      </c>
      <c r="I57" s="130">
        <f t="shared" si="8"/>
        <v>0</v>
      </c>
      <c r="J57" s="130">
        <f t="shared" si="8"/>
        <v>0</v>
      </c>
      <c r="K57" s="130">
        <f t="shared" si="8"/>
        <v>0</v>
      </c>
      <c r="L57" s="130">
        <f t="shared" si="8"/>
        <v>0</v>
      </c>
      <c r="M57" s="130">
        <f t="shared" si="8"/>
        <v>0</v>
      </c>
      <c r="N57" s="130">
        <f t="shared" si="8"/>
        <v>0</v>
      </c>
      <c r="O57" s="130">
        <f t="shared" si="8"/>
        <v>0</v>
      </c>
      <c r="P57" s="130">
        <f t="shared" si="8"/>
        <v>0</v>
      </c>
      <c r="Q57" s="130">
        <f t="shared" si="8"/>
        <v>0</v>
      </c>
      <c r="R57" s="130">
        <f t="shared" si="8"/>
        <v>0</v>
      </c>
    </row>
    <row r="58" spans="1:18">
      <c r="A58" s="187" t="s">
        <v>456</v>
      </c>
      <c r="B58" s="194" t="s">
        <v>42</v>
      </c>
      <c r="C58" s="191" t="s">
        <v>0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</row>
    <row r="59" spans="1:18">
      <c r="A59" s="187" t="s">
        <v>457</v>
      </c>
      <c r="B59" s="194" t="s">
        <v>191</v>
      </c>
      <c r="C59" s="191" t="s">
        <v>0</v>
      </c>
      <c r="D59" s="130">
        <v>0</v>
      </c>
      <c r="E59" s="130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</row>
    <row r="60" spans="1:18">
      <c r="A60" s="187" t="s">
        <v>458</v>
      </c>
      <c r="B60" s="194" t="s">
        <v>193</v>
      </c>
      <c r="C60" s="191" t="s">
        <v>0</v>
      </c>
      <c r="D60" s="130">
        <v>0</v>
      </c>
      <c r="E60" s="130"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  <c r="L60" s="130">
        <v>0</v>
      </c>
      <c r="M60" s="130">
        <v>0</v>
      </c>
      <c r="N60" s="130">
        <v>0</v>
      </c>
      <c r="O60" s="130">
        <v>0</v>
      </c>
      <c r="P60" s="130">
        <v>0</v>
      </c>
      <c r="Q60" s="130">
        <v>0</v>
      </c>
      <c r="R60" s="130">
        <v>0</v>
      </c>
    </row>
    <row r="61" spans="1:18">
      <c r="A61" s="187" t="s">
        <v>459</v>
      </c>
      <c r="B61" s="194" t="s">
        <v>44</v>
      </c>
      <c r="C61" s="191" t="s">
        <v>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</row>
    <row r="62" spans="1:18">
      <c r="A62" s="204"/>
      <c r="B62" s="205"/>
      <c r="C62" s="206"/>
      <c r="D62" s="131"/>
      <c r="E62" s="131"/>
      <c r="F62" s="24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</row>
    <row r="63" spans="1:18" ht="15">
      <c r="A63" s="207" t="s">
        <v>460</v>
      </c>
      <c r="E63" s="131"/>
      <c r="F63" s="24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</row>
    <row r="64" spans="1:18" ht="16.5" customHeight="1">
      <c r="A64" s="281" t="s">
        <v>461</v>
      </c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</row>
    <row r="65" spans="1:18" s="12" customFormat="1" ht="12">
      <c r="A65" s="282" t="s">
        <v>462</v>
      </c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</row>
    <row r="67" spans="1:18" ht="15">
      <c r="A67" s="207" t="s">
        <v>463</v>
      </c>
      <c r="E67" s="131"/>
      <c r="F67" s="24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</row>
    <row r="68" spans="1:18" s="12" customFormat="1" ht="15">
      <c r="A68" s="281" t="s">
        <v>464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</row>
    <row r="69" spans="1:18">
      <c r="A69" s="282" t="s">
        <v>462</v>
      </c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</row>
    <row r="70" spans="1:18">
      <c r="D70" s="13"/>
      <c r="E70" s="13"/>
    </row>
    <row r="71" spans="1:18">
      <c r="B71" s="23" t="s">
        <v>64</v>
      </c>
      <c r="C71" s="208"/>
      <c r="D71" s="12"/>
      <c r="E71" s="13"/>
    </row>
    <row r="72" spans="1:18">
      <c r="B72" s="23" t="s">
        <v>65</v>
      </c>
      <c r="C72" s="208"/>
      <c r="D72" s="12"/>
      <c r="E72" s="13"/>
    </row>
    <row r="73" spans="1:18">
      <c r="D73" s="13"/>
      <c r="E73" s="13"/>
    </row>
    <row r="74" spans="1:18">
      <c r="D74" s="13"/>
      <c r="E74" s="13"/>
    </row>
    <row r="75" spans="1:18">
      <c r="D75" s="13"/>
      <c r="E75" s="13"/>
    </row>
    <row r="76" spans="1:18">
      <c r="D76" s="13"/>
      <c r="E76" s="13"/>
    </row>
    <row r="77" spans="1:18">
      <c r="D77" s="13"/>
      <c r="E77" s="13"/>
    </row>
    <row r="78" spans="1:18">
      <c r="D78" s="13"/>
      <c r="E78" s="13"/>
    </row>
    <row r="79" spans="1:18">
      <c r="D79" s="13"/>
      <c r="E79" s="13"/>
    </row>
    <row r="80" spans="1:18">
      <c r="D80" s="13"/>
      <c r="E80" s="13"/>
    </row>
    <row r="81" spans="4:5">
      <c r="D81" s="13"/>
      <c r="E81" s="13"/>
    </row>
    <row r="82" spans="4:5">
      <c r="D82" s="13"/>
      <c r="E82" s="13"/>
    </row>
    <row r="83" spans="4:5">
      <c r="D83" s="13"/>
      <c r="E83" s="132"/>
    </row>
    <row r="84" spans="4:5">
      <c r="D84" s="13"/>
    </row>
    <row r="85" spans="4:5">
      <c r="D85" s="13"/>
    </row>
    <row r="86" spans="4:5">
      <c r="D86" s="13"/>
    </row>
    <row r="87" spans="4:5">
      <c r="D87" s="13"/>
    </row>
    <row r="88" spans="4:5">
      <c r="D88" s="13"/>
    </row>
    <row r="89" spans="4:5">
      <c r="D89" s="132"/>
    </row>
    <row r="90" spans="4:5">
      <c r="D90" s="13"/>
    </row>
    <row r="91" spans="4:5">
      <c r="D91" s="13"/>
    </row>
    <row r="92" spans="4:5">
      <c r="D92" s="13"/>
    </row>
    <row r="93" spans="4:5">
      <c r="D93" s="13"/>
    </row>
    <row r="94" spans="4:5">
      <c r="D94" s="13"/>
    </row>
    <row r="95" spans="4:5">
      <c r="D95" s="13"/>
    </row>
    <row r="96" spans="4:5">
      <c r="D96" s="13"/>
    </row>
    <row r="97" spans="4:4">
      <c r="D97" s="13"/>
    </row>
    <row r="98" spans="4:4">
      <c r="D98" s="13"/>
    </row>
    <row r="99" spans="4:4">
      <c r="D99" s="13"/>
    </row>
    <row r="100" spans="4:4">
      <c r="D100" s="13"/>
    </row>
    <row r="101" spans="4:4">
      <c r="D101" s="13"/>
    </row>
    <row r="102" spans="4:4">
      <c r="D102" s="13"/>
    </row>
    <row r="103" spans="4:4">
      <c r="D103" s="13"/>
    </row>
    <row r="104" spans="4:4">
      <c r="D104" s="13"/>
    </row>
    <row r="105" spans="4:4">
      <c r="D105" s="13"/>
    </row>
    <row r="106" spans="4:4">
      <c r="D106" s="13"/>
    </row>
    <row r="107" spans="4:4">
      <c r="D107" s="13"/>
    </row>
    <row r="108" spans="4:4">
      <c r="D108" s="13"/>
    </row>
    <row r="109" spans="4:4">
      <c r="D109" s="13"/>
    </row>
    <row r="110" spans="4:4">
      <c r="D110" s="13"/>
    </row>
    <row r="111" spans="4:4">
      <c r="D111" s="13"/>
    </row>
    <row r="112" spans="4:4">
      <c r="D112" s="13"/>
    </row>
    <row r="113" spans="4:4">
      <c r="D113" s="13"/>
    </row>
    <row r="114" spans="4:4">
      <c r="D114" s="13"/>
    </row>
  </sheetData>
  <mergeCells count="17">
    <mergeCell ref="E16:E18"/>
    <mergeCell ref="F16:F18"/>
    <mergeCell ref="G16:R16"/>
    <mergeCell ref="A2:E2"/>
    <mergeCell ref="A3:E3"/>
    <mergeCell ref="L8:R8"/>
    <mergeCell ref="A13:R13"/>
    <mergeCell ref="A64:R64"/>
    <mergeCell ref="A65:R65"/>
    <mergeCell ref="A68:R68"/>
    <mergeCell ref="A69:R69"/>
    <mergeCell ref="A14:R14"/>
    <mergeCell ref="A15:R15"/>
    <mergeCell ref="A16:A18"/>
    <mergeCell ref="B16:B18"/>
    <mergeCell ref="C16:C18"/>
    <mergeCell ref="D16:D18"/>
  </mergeCells>
  <phoneticPr fontId="1" type="noConversion"/>
  <pageMargins left="0.47" right="0.15748031496062992" top="0.47" bottom="0.49" header="0.51181102362204722" footer="0.51181102362204722"/>
  <pageSetup paperSize="9" scale="9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R53"/>
  <sheetViews>
    <sheetView topLeftCell="A13" zoomScale="110" zoomScaleNormal="110" workbookViewId="0">
      <pane xSplit="1" ySplit="6" topLeftCell="B19" activePane="bottomRight" state="frozen"/>
      <selection activeCell="A13" sqref="A13"/>
      <selection pane="topRight" activeCell="B13" sqref="B13"/>
      <selection pane="bottomLeft" activeCell="A17" sqref="A17"/>
      <selection pane="bottomRight" activeCell="B19" sqref="B19:B23"/>
    </sheetView>
  </sheetViews>
  <sheetFormatPr defaultRowHeight="12.75"/>
  <cols>
    <col min="1" max="1" width="37" style="5" customWidth="1"/>
    <col min="2" max="2" width="13.140625" style="5" customWidth="1"/>
    <col min="3" max="3" width="9.140625" style="5"/>
    <col min="4" max="4" width="11.140625" style="5" customWidth="1"/>
    <col min="5" max="5" width="15.5703125" style="5" bestFit="1" customWidth="1"/>
    <col min="6" max="6" width="13.5703125" style="5" customWidth="1"/>
    <col min="7" max="7" width="13.140625" style="5" customWidth="1"/>
    <col min="8" max="8" width="12" style="5" customWidth="1"/>
    <col min="9" max="9" width="11.5703125" style="5" customWidth="1"/>
    <col min="10" max="16384" width="9.140625" style="5"/>
  </cols>
  <sheetData>
    <row r="1" spans="1:15">
      <c r="G1" s="7" t="s">
        <v>17</v>
      </c>
      <c r="H1" s="7"/>
    </row>
    <row r="2" spans="1:15">
      <c r="G2" s="87" t="s">
        <v>275</v>
      </c>
      <c r="H2" s="8"/>
      <c r="I2" s="88"/>
      <c r="J2" s="88"/>
    </row>
    <row r="3" spans="1:15">
      <c r="G3" s="87" t="s">
        <v>276</v>
      </c>
      <c r="H3" s="7"/>
      <c r="I3" s="88"/>
      <c r="J3" s="88"/>
    </row>
    <row r="4" spans="1:15">
      <c r="G4" s="87" t="s">
        <v>76</v>
      </c>
      <c r="H4" s="7"/>
      <c r="I4" s="88"/>
      <c r="J4" s="88"/>
    </row>
    <row r="5" spans="1:15">
      <c r="G5" s="87" t="s">
        <v>277</v>
      </c>
      <c r="H5" s="7"/>
      <c r="I5" s="88"/>
      <c r="J5" s="88"/>
    </row>
    <row r="6" spans="1:15">
      <c r="G6" s="87" t="s">
        <v>278</v>
      </c>
      <c r="H6" s="7"/>
      <c r="I6" s="88"/>
      <c r="J6" s="88"/>
    </row>
    <row r="7" spans="1:15">
      <c r="G7" s="87" t="s">
        <v>279</v>
      </c>
      <c r="H7" s="7"/>
      <c r="I7" s="88"/>
      <c r="J7" s="88"/>
    </row>
    <row r="8" spans="1:15">
      <c r="G8" s="87" t="s">
        <v>255</v>
      </c>
      <c r="H8" s="7"/>
      <c r="I8" s="88"/>
      <c r="J8" s="88"/>
    </row>
    <row r="9" spans="1:15">
      <c r="G9" s="7"/>
      <c r="H9" s="7"/>
    </row>
    <row r="10" spans="1:15">
      <c r="G10" s="7"/>
      <c r="H10" s="7"/>
    </row>
    <row r="11" spans="1:15">
      <c r="G11" s="7"/>
      <c r="H11" s="7"/>
    </row>
    <row r="12" spans="1:15">
      <c r="L12" s="28"/>
    </row>
    <row r="13" spans="1:15" ht="15" customHeight="1">
      <c r="A13" s="298" t="s">
        <v>280</v>
      </c>
      <c r="B13" s="298"/>
      <c r="C13" s="298"/>
      <c r="D13" s="298"/>
      <c r="E13" s="298"/>
      <c r="F13" s="298"/>
      <c r="G13" s="298"/>
      <c r="H13" s="298"/>
      <c r="I13" s="298"/>
    </row>
    <row r="14" spans="1:15" ht="15" customHeight="1">
      <c r="A14" s="299" t="s">
        <v>254</v>
      </c>
      <c r="B14" s="299"/>
      <c r="C14" s="299"/>
      <c r="D14" s="299"/>
      <c r="E14" s="299"/>
      <c r="F14" s="299"/>
      <c r="G14" s="299"/>
      <c r="H14" s="299"/>
      <c r="I14" s="299"/>
      <c r="J14" s="156"/>
      <c r="K14" s="156"/>
      <c r="L14" s="156"/>
      <c r="M14" s="156"/>
      <c r="N14" s="156"/>
      <c r="O14" s="156"/>
    </row>
    <row r="15" spans="1:15" ht="15" customHeight="1">
      <c r="A15" s="299" t="s">
        <v>258</v>
      </c>
      <c r="B15" s="299"/>
      <c r="C15" s="299"/>
      <c r="D15" s="299"/>
      <c r="E15" s="299"/>
      <c r="F15" s="299"/>
      <c r="G15" s="299"/>
      <c r="H15" s="299"/>
      <c r="I15" s="299"/>
      <c r="J15" s="156"/>
      <c r="K15" s="156"/>
      <c r="L15" s="156"/>
      <c r="M15" s="156"/>
      <c r="N15" s="156"/>
      <c r="O15" s="156"/>
    </row>
    <row r="16" spans="1:15" ht="15.75">
      <c r="A16" s="87"/>
      <c r="I16" s="155" t="s">
        <v>83</v>
      </c>
      <c r="N16" s="89"/>
    </row>
    <row r="17" spans="1:12" ht="76.5" customHeight="1">
      <c r="A17" s="10" t="s">
        <v>281</v>
      </c>
      <c r="B17" s="11" t="s">
        <v>37</v>
      </c>
      <c r="C17" s="11" t="s">
        <v>38</v>
      </c>
      <c r="D17" s="11" t="s">
        <v>39</v>
      </c>
      <c r="E17" s="11" t="s">
        <v>45</v>
      </c>
      <c r="F17" s="11" t="s">
        <v>46</v>
      </c>
      <c r="G17" s="11" t="s">
        <v>47</v>
      </c>
      <c r="H17" s="11" t="s">
        <v>40</v>
      </c>
      <c r="I17" s="11" t="s">
        <v>41</v>
      </c>
    </row>
    <row r="18" spans="1:12" s="91" customFormat="1" ht="10.5">
      <c r="A18" s="90">
        <v>1</v>
      </c>
      <c r="B18" s="90">
        <v>2</v>
      </c>
      <c r="C18" s="90">
        <v>3</v>
      </c>
      <c r="D18" s="90">
        <v>4</v>
      </c>
      <c r="E18" s="90">
        <v>5</v>
      </c>
      <c r="F18" s="90">
        <v>6</v>
      </c>
      <c r="G18" s="90">
        <v>7</v>
      </c>
      <c r="H18" s="90">
        <v>8</v>
      </c>
      <c r="I18" s="90">
        <v>9</v>
      </c>
    </row>
    <row r="19" spans="1:12">
      <c r="A19" s="29" t="s">
        <v>282</v>
      </c>
      <c r="B19" s="119">
        <v>2839.1529999999998</v>
      </c>
      <c r="C19" s="3">
        <v>154.50800000000001</v>
      </c>
      <c r="D19" s="242">
        <v>332.86599999999999</v>
      </c>
      <c r="E19" s="3">
        <v>8100</v>
      </c>
      <c r="F19" s="38">
        <f>SUM(F20:F23)</f>
        <v>386.12455999999997</v>
      </c>
      <c r="G19" s="241">
        <f>H19/F19*1000</f>
        <v>5500.673663275913</v>
      </c>
      <c r="H19" s="157">
        <f>H20+H21+H22+H23</f>
        <v>2123.9451979360001</v>
      </c>
      <c r="I19" s="157">
        <f>H19/D19*1000</f>
        <v>6380.7814494000595</v>
      </c>
    </row>
    <row r="20" spans="1:12" ht="15">
      <c r="A20" s="30" t="s">
        <v>42</v>
      </c>
      <c r="B20" s="247">
        <v>1137.308</v>
      </c>
      <c r="C20" s="3">
        <v>154.50800000000001</v>
      </c>
      <c r="D20" s="242">
        <v>133.339</v>
      </c>
      <c r="E20" s="3">
        <v>8100</v>
      </c>
      <c r="F20" s="38">
        <f>D20*1.16</f>
        <v>154.67323999999999</v>
      </c>
      <c r="G20" s="3">
        <f>4640+522.6</f>
        <v>5162.6000000000004</v>
      </c>
      <c r="H20" s="157">
        <f>G20*F20/1000</f>
        <v>798.51606882400006</v>
      </c>
      <c r="I20" s="157">
        <f>H20/D20*1000</f>
        <v>5988.616</v>
      </c>
      <c r="J20" s="33"/>
      <c r="K20" s="33"/>
      <c r="L20" s="33"/>
    </row>
    <row r="21" spans="1:12" ht="15">
      <c r="A21" s="87" t="s">
        <v>191</v>
      </c>
      <c r="B21" s="247">
        <v>0</v>
      </c>
      <c r="C21" s="3">
        <v>154.50800000000001</v>
      </c>
      <c r="D21" s="242">
        <f>C21*B21/1000</f>
        <v>0</v>
      </c>
      <c r="E21" s="3">
        <v>8100</v>
      </c>
      <c r="F21" s="38">
        <f>D21*1.16</f>
        <v>0</v>
      </c>
      <c r="G21" s="3">
        <f>5204+522.6</f>
        <v>5726.6</v>
      </c>
      <c r="H21" s="157">
        <f>G21*F21/1000</f>
        <v>0</v>
      </c>
      <c r="I21" s="157" t="e">
        <f>H21/D21*1000</f>
        <v>#DIV/0!</v>
      </c>
      <c r="J21" s="33"/>
      <c r="K21" s="33"/>
      <c r="L21" s="33"/>
    </row>
    <row r="22" spans="1:12" ht="15">
      <c r="A22" s="30" t="s">
        <v>193</v>
      </c>
      <c r="B22" s="247">
        <v>453.80500000000001</v>
      </c>
      <c r="C22" s="3">
        <v>154.50800000000001</v>
      </c>
      <c r="D22" s="242">
        <v>53.204999999999998</v>
      </c>
      <c r="E22" s="3">
        <v>8100</v>
      </c>
      <c r="F22" s="38">
        <f>D22*1.16</f>
        <v>61.717799999999997</v>
      </c>
      <c r="G22" s="3">
        <f>5204+522.6</f>
        <v>5726.6</v>
      </c>
      <c r="H22" s="157">
        <f>G22*F22/1000</f>
        <v>353.43315347999999</v>
      </c>
      <c r="I22" s="157">
        <f>H22/D22*1000</f>
        <v>6642.8559999999998</v>
      </c>
      <c r="J22" s="33"/>
      <c r="K22" s="33"/>
      <c r="L22" s="33"/>
    </row>
    <row r="23" spans="1:12" ht="15">
      <c r="A23" s="30" t="s">
        <v>44</v>
      </c>
      <c r="B23" s="248">
        <v>1248.04</v>
      </c>
      <c r="C23" s="3">
        <v>154.50800000000001</v>
      </c>
      <c r="D23" s="242">
        <v>146.322</v>
      </c>
      <c r="E23" s="3">
        <v>8100</v>
      </c>
      <c r="F23" s="38">
        <f>D23*1.16</f>
        <v>169.73352</v>
      </c>
      <c r="G23" s="3">
        <f>5204+522.6</f>
        <v>5726.6</v>
      </c>
      <c r="H23" s="157">
        <f>G23*F23/1000</f>
        <v>971.99597563200007</v>
      </c>
      <c r="I23" s="157">
        <f>H23/D23*1000</f>
        <v>6642.8559999999998</v>
      </c>
      <c r="J23" s="33"/>
      <c r="K23" s="33"/>
      <c r="L23" s="33"/>
    </row>
    <row r="24" spans="1:12" ht="15">
      <c r="A24" s="30" t="s">
        <v>283</v>
      </c>
      <c r="B24" s="31"/>
      <c r="C24" s="31"/>
      <c r="D24" s="31"/>
      <c r="E24" s="31"/>
      <c r="F24" s="31"/>
      <c r="G24" s="32"/>
      <c r="H24" s="32"/>
      <c r="I24" s="32"/>
      <c r="J24" s="33"/>
      <c r="K24" s="33"/>
      <c r="L24" s="33"/>
    </row>
    <row r="25" spans="1:12" ht="15">
      <c r="A25" s="30" t="s">
        <v>42</v>
      </c>
      <c r="B25" s="31"/>
      <c r="C25" s="31"/>
      <c r="D25" s="31"/>
      <c r="E25" s="31"/>
      <c r="F25" s="31"/>
      <c r="G25" s="32"/>
      <c r="H25" s="32"/>
      <c r="I25" s="32"/>
      <c r="J25" s="33"/>
      <c r="K25" s="33"/>
      <c r="L25" s="33"/>
    </row>
    <row r="26" spans="1:12" ht="15">
      <c r="A26" s="30" t="s">
        <v>191</v>
      </c>
      <c r="B26" s="31"/>
      <c r="C26" s="31"/>
      <c r="D26" s="31"/>
      <c r="E26" s="31"/>
      <c r="F26" s="31"/>
      <c r="G26" s="32"/>
      <c r="H26" s="32"/>
      <c r="I26" s="32"/>
      <c r="J26" s="33"/>
      <c r="K26" s="33"/>
      <c r="L26" s="33"/>
    </row>
    <row r="27" spans="1:12" ht="15">
      <c r="A27" s="30" t="s">
        <v>193</v>
      </c>
      <c r="B27" s="31"/>
      <c r="C27" s="31"/>
      <c r="D27" s="31"/>
      <c r="E27" s="31"/>
      <c r="F27" s="31"/>
      <c r="G27" s="32"/>
      <c r="H27" s="32"/>
      <c r="I27" s="32"/>
      <c r="J27" s="33"/>
      <c r="K27" s="33"/>
      <c r="L27" s="33"/>
    </row>
    <row r="28" spans="1:12" ht="15">
      <c r="A28" s="30" t="s">
        <v>44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3"/>
      <c r="K28" s="33"/>
      <c r="L28" s="33"/>
    </row>
    <row r="29" spans="1:12" ht="15">
      <c r="A29" s="30" t="s">
        <v>284</v>
      </c>
      <c r="B29" s="31"/>
      <c r="C29" s="31"/>
      <c r="D29" s="31"/>
      <c r="E29" s="31"/>
      <c r="F29" s="31"/>
      <c r="G29" s="32"/>
      <c r="H29" s="32"/>
      <c r="I29" s="32"/>
      <c r="J29" s="33"/>
      <c r="K29" s="33"/>
      <c r="L29" s="33"/>
    </row>
    <row r="30" spans="1:12" ht="15">
      <c r="A30" s="30" t="s">
        <v>42</v>
      </c>
      <c r="B30" s="31"/>
      <c r="C30" s="32"/>
      <c r="D30" s="31"/>
      <c r="E30" s="32"/>
      <c r="F30" s="32"/>
      <c r="G30" s="32"/>
      <c r="H30" s="32"/>
      <c r="I30" s="32"/>
      <c r="J30" s="33"/>
      <c r="K30" s="33"/>
      <c r="L30" s="33"/>
    </row>
    <row r="31" spans="1:12" ht="15">
      <c r="A31" s="30" t="s">
        <v>191</v>
      </c>
      <c r="B31" s="31"/>
      <c r="C31" s="32"/>
      <c r="D31" s="31"/>
      <c r="E31" s="32"/>
      <c r="F31" s="32"/>
      <c r="G31" s="32"/>
      <c r="H31" s="32"/>
      <c r="I31" s="32"/>
      <c r="J31" s="33"/>
      <c r="K31" s="33"/>
      <c r="L31" s="33"/>
    </row>
    <row r="32" spans="1:12" ht="15">
      <c r="A32" s="30" t="s">
        <v>193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3"/>
      <c r="K32" s="33"/>
      <c r="L32" s="33"/>
    </row>
    <row r="33" spans="1:18" ht="15">
      <c r="A33" s="30" t="s">
        <v>44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3"/>
      <c r="K33" s="33"/>
      <c r="L33" s="33"/>
    </row>
    <row r="34" spans="1:18" ht="15">
      <c r="A34" s="30" t="s">
        <v>285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3"/>
      <c r="K34" s="33"/>
      <c r="L34" s="33"/>
    </row>
    <row r="35" spans="1:18" ht="15">
      <c r="A35" s="30" t="s">
        <v>42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3"/>
      <c r="K35" s="33"/>
      <c r="L35" s="33"/>
    </row>
    <row r="36" spans="1:18" ht="15">
      <c r="A36" s="30" t="s">
        <v>191</v>
      </c>
      <c r="B36" s="31"/>
      <c r="C36" s="31"/>
      <c r="D36" s="31"/>
      <c r="E36" s="31"/>
      <c r="F36" s="31"/>
      <c r="G36" s="32"/>
      <c r="H36" s="32"/>
      <c r="I36" s="32"/>
      <c r="J36" s="33"/>
      <c r="K36" s="33"/>
      <c r="L36" s="33"/>
    </row>
    <row r="37" spans="1:18" ht="15">
      <c r="A37" s="30" t="s">
        <v>193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3"/>
      <c r="K37" s="33"/>
      <c r="L37" s="33"/>
    </row>
    <row r="38" spans="1:18" ht="15">
      <c r="A38" s="30" t="s">
        <v>44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3"/>
      <c r="K38" s="33"/>
      <c r="L38" s="33"/>
    </row>
    <row r="39" spans="1:18" ht="25.5">
      <c r="A39" s="34" t="s">
        <v>286</v>
      </c>
      <c r="B39" s="31">
        <f t="shared" ref="B39:F43" si="0">B19</f>
        <v>2839.1529999999998</v>
      </c>
      <c r="C39" s="31">
        <f t="shared" si="0"/>
        <v>154.50800000000001</v>
      </c>
      <c r="D39" s="37">
        <f t="shared" si="0"/>
        <v>332.86599999999999</v>
      </c>
      <c r="E39" s="31">
        <f t="shared" si="0"/>
        <v>8100</v>
      </c>
      <c r="F39" s="36">
        <f t="shared" si="0"/>
        <v>386.12455999999997</v>
      </c>
      <c r="G39" s="3">
        <v>7707.4</v>
      </c>
      <c r="H39" s="157">
        <f t="shared" ref="H39:I43" si="1">H19</f>
        <v>2123.9451979360001</v>
      </c>
      <c r="I39" s="32">
        <f t="shared" si="1"/>
        <v>6380.7814494000595</v>
      </c>
      <c r="J39" s="33"/>
      <c r="K39" s="33"/>
      <c r="L39" s="33"/>
    </row>
    <row r="40" spans="1:18" ht="15">
      <c r="A40" s="30" t="s">
        <v>42</v>
      </c>
      <c r="B40" s="31">
        <f t="shared" si="0"/>
        <v>1137.308</v>
      </c>
      <c r="C40" s="31">
        <f t="shared" si="0"/>
        <v>154.50800000000001</v>
      </c>
      <c r="D40" s="37">
        <f t="shared" si="0"/>
        <v>133.339</v>
      </c>
      <c r="E40" s="31">
        <f t="shared" si="0"/>
        <v>8100</v>
      </c>
      <c r="F40" s="36">
        <f t="shared" si="0"/>
        <v>154.67323999999999</v>
      </c>
      <c r="G40" s="3">
        <v>7707.4</v>
      </c>
      <c r="H40" s="157">
        <f t="shared" si="1"/>
        <v>798.51606882400006</v>
      </c>
      <c r="I40" s="157">
        <f t="shared" si="1"/>
        <v>5988.616</v>
      </c>
      <c r="J40" s="33"/>
      <c r="K40" s="33"/>
      <c r="L40" s="33"/>
    </row>
    <row r="41" spans="1:18" ht="15">
      <c r="A41" s="30" t="s">
        <v>191</v>
      </c>
      <c r="B41" s="31">
        <f t="shared" si="0"/>
        <v>0</v>
      </c>
      <c r="C41" s="31">
        <f t="shared" si="0"/>
        <v>154.50800000000001</v>
      </c>
      <c r="D41" s="37">
        <f t="shared" si="0"/>
        <v>0</v>
      </c>
      <c r="E41" s="31">
        <f t="shared" si="0"/>
        <v>8100</v>
      </c>
      <c r="F41" s="36">
        <f t="shared" si="0"/>
        <v>0</v>
      </c>
      <c r="G41" s="3">
        <v>7707.4</v>
      </c>
      <c r="H41" s="157">
        <f t="shared" si="1"/>
        <v>0</v>
      </c>
      <c r="I41" s="157" t="e">
        <f t="shared" si="1"/>
        <v>#DIV/0!</v>
      </c>
      <c r="J41" s="33"/>
      <c r="K41" s="33"/>
      <c r="L41" s="33"/>
    </row>
    <row r="42" spans="1:18" ht="15">
      <c r="A42" s="30" t="s">
        <v>193</v>
      </c>
      <c r="B42" s="31">
        <f t="shared" si="0"/>
        <v>453.80500000000001</v>
      </c>
      <c r="C42" s="31">
        <f t="shared" si="0"/>
        <v>154.50800000000001</v>
      </c>
      <c r="D42" s="37">
        <f t="shared" si="0"/>
        <v>53.204999999999998</v>
      </c>
      <c r="E42" s="31">
        <f t="shared" si="0"/>
        <v>8100</v>
      </c>
      <c r="F42" s="36">
        <f t="shared" si="0"/>
        <v>61.717799999999997</v>
      </c>
      <c r="G42" s="3">
        <v>7707.4</v>
      </c>
      <c r="H42" s="157">
        <f t="shared" si="1"/>
        <v>353.43315347999999</v>
      </c>
      <c r="I42" s="157">
        <f t="shared" si="1"/>
        <v>6642.8559999999998</v>
      </c>
      <c r="J42" s="33"/>
      <c r="K42" s="33"/>
      <c r="L42" s="33"/>
    </row>
    <row r="43" spans="1:18" ht="15">
      <c r="A43" s="30" t="s">
        <v>44</v>
      </c>
      <c r="B43" s="31">
        <f t="shared" si="0"/>
        <v>1248.04</v>
      </c>
      <c r="C43" s="31">
        <f t="shared" si="0"/>
        <v>154.50800000000001</v>
      </c>
      <c r="D43" s="37">
        <f t="shared" si="0"/>
        <v>146.322</v>
      </c>
      <c r="E43" s="31">
        <f t="shared" si="0"/>
        <v>8100</v>
      </c>
      <c r="F43" s="36">
        <f t="shared" si="0"/>
        <v>169.73352</v>
      </c>
      <c r="G43" s="3">
        <v>7707.4</v>
      </c>
      <c r="H43" s="157">
        <f t="shared" si="1"/>
        <v>971.99597563200007</v>
      </c>
      <c r="I43" s="157">
        <f t="shared" si="1"/>
        <v>6642.8559999999998</v>
      </c>
      <c r="J43" s="33"/>
      <c r="K43" s="33"/>
      <c r="L43" s="33"/>
    </row>
    <row r="44" spans="1:18" ht="8.25" customHeight="1">
      <c r="A44" s="296"/>
      <c r="B44" s="296"/>
      <c r="C44" s="296"/>
      <c r="D44" s="297"/>
      <c r="E44" s="297"/>
      <c r="F44" s="297"/>
      <c r="G44" s="297"/>
      <c r="H44" s="297"/>
      <c r="I44" s="297"/>
      <c r="J44" s="33"/>
      <c r="K44" s="33"/>
      <c r="L44" s="33"/>
    </row>
    <row r="45" spans="1:18" s="13" customFormat="1">
      <c r="A45" s="87" t="s">
        <v>164</v>
      </c>
      <c r="B45" s="79"/>
      <c r="C45" s="79"/>
      <c r="D45" s="79"/>
      <c r="E45" s="79"/>
      <c r="F45" s="151"/>
      <c r="G45" s="152"/>
      <c r="H45" s="152"/>
      <c r="I45" s="8"/>
      <c r="J45" s="153"/>
      <c r="K45" s="153"/>
      <c r="L45" s="153"/>
      <c r="M45" s="153"/>
      <c r="N45" s="153"/>
      <c r="O45" s="153"/>
      <c r="P45" s="153"/>
      <c r="Q45" s="153"/>
      <c r="R45" s="153"/>
    </row>
    <row r="46" spans="1:18" s="153" customFormat="1">
      <c r="A46" s="87" t="s">
        <v>67</v>
      </c>
      <c r="B46" s="8"/>
      <c r="C46" s="8"/>
      <c r="D46" s="8"/>
      <c r="E46" s="8"/>
      <c r="F46" s="8"/>
      <c r="G46" s="154"/>
      <c r="H46" s="154"/>
      <c r="I46" s="8"/>
    </row>
    <row r="47" spans="1:18" s="13" customFormat="1">
      <c r="A47" s="87" t="s">
        <v>165</v>
      </c>
      <c r="B47" s="8"/>
      <c r="C47" s="8"/>
      <c r="D47" s="8"/>
      <c r="E47" s="87" t="s">
        <v>69</v>
      </c>
      <c r="F47" s="8"/>
      <c r="G47" s="8"/>
      <c r="I47" s="8"/>
      <c r="J47" s="153"/>
      <c r="K47" s="87"/>
      <c r="L47" s="153"/>
      <c r="M47" s="153"/>
      <c r="N47" s="153"/>
      <c r="O47" s="153"/>
      <c r="P47" s="153"/>
      <c r="Q47" s="153"/>
      <c r="R47" s="153"/>
    </row>
    <row r="48" spans="1:18" s="153" customFormat="1">
      <c r="A48" s="8"/>
      <c r="B48" s="8"/>
      <c r="C48" s="8"/>
      <c r="D48" s="8"/>
      <c r="E48" s="13"/>
      <c r="F48" s="8"/>
      <c r="G48" s="8"/>
      <c r="I48" s="8"/>
      <c r="J48" s="13"/>
      <c r="K48" s="13"/>
      <c r="L48" s="13"/>
      <c r="M48" s="13"/>
      <c r="N48" s="13"/>
      <c r="O48" s="13"/>
      <c r="P48" s="13"/>
    </row>
    <row r="49" spans="1:11" s="153" customFormat="1">
      <c r="A49" s="87" t="s">
        <v>166</v>
      </c>
      <c r="B49" s="8"/>
      <c r="C49" s="8"/>
      <c r="D49" s="8"/>
      <c r="F49" s="8"/>
      <c r="G49" s="8"/>
      <c r="I49" s="8"/>
    </row>
    <row r="50" spans="1:11" s="153" customFormat="1">
      <c r="A50" s="87" t="s">
        <v>67</v>
      </c>
      <c r="B50" s="8"/>
      <c r="C50" s="8"/>
      <c r="D50" s="8"/>
      <c r="F50" s="8"/>
      <c r="G50" s="8"/>
      <c r="I50" s="8"/>
    </row>
    <row r="51" spans="1:11" s="153" customFormat="1">
      <c r="A51" s="87" t="s">
        <v>165</v>
      </c>
      <c r="B51" s="8"/>
      <c r="C51" s="8"/>
      <c r="D51" s="8"/>
      <c r="E51" s="152" t="s">
        <v>73</v>
      </c>
      <c r="F51" s="8"/>
      <c r="G51" s="8"/>
      <c r="I51" s="152"/>
      <c r="K51" s="152"/>
    </row>
    <row r="53" spans="1:11">
      <c r="A53" s="92" t="s">
        <v>287</v>
      </c>
    </row>
  </sheetData>
  <mergeCells count="6">
    <mergeCell ref="A44:C44"/>
    <mergeCell ref="D44:F44"/>
    <mergeCell ref="G44:I44"/>
    <mergeCell ref="A13:I13"/>
    <mergeCell ref="A14:I14"/>
    <mergeCell ref="A15:I15"/>
  </mergeCells>
  <phoneticPr fontId="25" type="noConversion"/>
  <pageMargins left="0.7" right="0.23" top="0.75" bottom="0.45" header="0.3" footer="0.3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O71"/>
  <sheetViews>
    <sheetView workbookViewId="0">
      <selection activeCell="C24" sqref="C24:C25"/>
    </sheetView>
  </sheetViews>
  <sheetFormatPr defaultRowHeight="12.75"/>
  <cols>
    <col min="1" max="1" width="35.85546875" style="5" customWidth="1"/>
    <col min="2" max="3" width="9.140625" style="5"/>
    <col min="4" max="15" width="7.28515625" style="5" customWidth="1"/>
    <col min="16" max="16384" width="9.140625" style="5"/>
  </cols>
  <sheetData>
    <row r="1" spans="1:15" customFormat="1">
      <c r="J1" s="69" t="s">
        <v>273</v>
      </c>
    </row>
    <row r="2" spans="1:15" customFormat="1">
      <c r="J2" s="69" t="s">
        <v>74</v>
      </c>
    </row>
    <row r="3" spans="1:15" customFormat="1">
      <c r="J3" s="69" t="s">
        <v>75</v>
      </c>
    </row>
    <row r="4" spans="1:15" customFormat="1">
      <c r="J4" s="69" t="s">
        <v>76</v>
      </c>
    </row>
    <row r="5" spans="1:15" customFormat="1">
      <c r="J5" s="69" t="s">
        <v>77</v>
      </c>
    </row>
    <row r="6" spans="1:15" customFormat="1">
      <c r="J6" s="69" t="s">
        <v>78</v>
      </c>
    </row>
    <row r="7" spans="1:15" customFormat="1">
      <c r="J7" s="69" t="s">
        <v>79</v>
      </c>
    </row>
    <row r="8" spans="1:15" customFormat="1">
      <c r="J8" s="70" t="s">
        <v>274</v>
      </c>
    </row>
    <row r="9" spans="1:15" s="94" customFormat="1" ht="15.75">
      <c r="A9" s="93" t="s">
        <v>257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1:15" s="94" customFormat="1" ht="15.75">
      <c r="A10" s="299" t="s">
        <v>254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15" s="94" customFormat="1" ht="15" customHeight="1">
      <c r="A11" s="299" t="s">
        <v>258</v>
      </c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</row>
    <row r="12" spans="1:15" s="6" customFormat="1">
      <c r="O12" s="68" t="s">
        <v>256</v>
      </c>
    </row>
    <row r="13" spans="1:15" customFormat="1" ht="25.5">
      <c r="A13" s="35" t="s">
        <v>18</v>
      </c>
      <c r="B13" s="35" t="s">
        <v>19</v>
      </c>
      <c r="C13" s="35" t="s">
        <v>20</v>
      </c>
      <c r="D13" s="35" t="s">
        <v>5</v>
      </c>
      <c r="E13" s="35" t="s">
        <v>6</v>
      </c>
      <c r="F13" s="35" t="s">
        <v>7</v>
      </c>
      <c r="G13" s="35" t="s">
        <v>8</v>
      </c>
      <c r="H13" s="35" t="s">
        <v>9</v>
      </c>
      <c r="I13" s="35" t="s">
        <v>10</v>
      </c>
      <c r="J13" s="35" t="s">
        <v>11</v>
      </c>
      <c r="K13" s="35" t="s">
        <v>12</v>
      </c>
      <c r="L13" s="35" t="s">
        <v>13</v>
      </c>
      <c r="M13" s="35" t="s">
        <v>14</v>
      </c>
      <c r="N13" s="35" t="s">
        <v>15</v>
      </c>
      <c r="O13" s="35" t="s">
        <v>16</v>
      </c>
    </row>
    <row r="14" spans="1:15" customFormat="1">
      <c r="A14" s="95">
        <v>1</v>
      </c>
      <c r="B14" s="35">
        <v>2</v>
      </c>
      <c r="C14" s="35">
        <v>3</v>
      </c>
      <c r="D14" s="35">
        <v>4</v>
      </c>
      <c r="E14" s="35">
        <v>5</v>
      </c>
      <c r="F14" s="35">
        <v>6</v>
      </c>
      <c r="G14" s="35">
        <v>7</v>
      </c>
      <c r="H14" s="35">
        <v>8</v>
      </c>
      <c r="I14" s="35">
        <v>9</v>
      </c>
      <c r="J14" s="35">
        <v>10</v>
      </c>
      <c r="K14" s="35">
        <v>11</v>
      </c>
      <c r="L14" s="35">
        <v>12</v>
      </c>
      <c r="M14" s="35">
        <v>13</v>
      </c>
      <c r="N14" s="35">
        <v>14</v>
      </c>
      <c r="O14" s="35">
        <v>15</v>
      </c>
    </row>
    <row r="15" spans="1:15" customFormat="1">
      <c r="A15" s="303" t="s">
        <v>263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5"/>
    </row>
    <row r="16" spans="1:15" customFormat="1" ht="25.5">
      <c r="A16" s="96" t="s">
        <v>259</v>
      </c>
      <c r="B16" s="35" t="s">
        <v>0</v>
      </c>
      <c r="C16" s="2">
        <f>D16+E16+F16+G16+M16+N16+O16+H16+I16+J16+K16+L16</f>
        <v>2839.1530000000002</v>
      </c>
      <c r="D16" s="1">
        <v>621.33299999999997</v>
      </c>
      <c r="E16" s="1">
        <v>542.86500000000001</v>
      </c>
      <c r="F16" s="1">
        <v>469.96899999999999</v>
      </c>
      <c r="G16" s="1">
        <v>85.918000000000006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181.453</v>
      </c>
      <c r="N16" s="1">
        <v>451.23</v>
      </c>
      <c r="O16" s="1">
        <v>486.38499999999999</v>
      </c>
    </row>
    <row r="17" spans="1:15" customFormat="1" ht="25.5">
      <c r="A17" s="96" t="s">
        <v>21</v>
      </c>
      <c r="B17" s="35" t="s">
        <v>22</v>
      </c>
      <c r="C17" s="97">
        <f>C18*1000/C16</f>
        <v>30.116676910332053</v>
      </c>
      <c r="D17" s="97">
        <f>D18*1000/D16</f>
        <v>27.135207690562066</v>
      </c>
      <c r="E17" s="97">
        <f>E18*1000/E16</f>
        <v>30.173247492470498</v>
      </c>
      <c r="F17" s="97">
        <f>F18*1000/F16</f>
        <v>33.236234730375834</v>
      </c>
      <c r="G17" s="97">
        <f>G18*1000/G16</f>
        <v>33.171163202122955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97">
        <v>30.2</v>
      </c>
      <c r="N17" s="97">
        <v>30.2</v>
      </c>
      <c r="O17" s="97">
        <v>30.2</v>
      </c>
    </row>
    <row r="18" spans="1:15" customFormat="1" ht="25.5">
      <c r="A18" s="96" t="s">
        <v>23</v>
      </c>
      <c r="B18" s="35" t="s">
        <v>24</v>
      </c>
      <c r="C18" s="2">
        <f>D18+E18+F18+G18+M18+N18+O18+H18+I18+J18+K18+L18</f>
        <v>85.505853599999995</v>
      </c>
      <c r="D18" s="134">
        <v>16.86</v>
      </c>
      <c r="E18" s="134">
        <v>16.38</v>
      </c>
      <c r="F18" s="135">
        <v>15.62</v>
      </c>
      <c r="G18" s="136">
        <v>2.85</v>
      </c>
      <c r="H18" s="98">
        <v>0</v>
      </c>
      <c r="I18" s="99">
        <v>0</v>
      </c>
      <c r="J18" s="35">
        <v>0</v>
      </c>
      <c r="K18" s="35">
        <v>0</v>
      </c>
      <c r="L18" s="35">
        <v>0</v>
      </c>
      <c r="M18" s="133">
        <f>M16*M17/1000</f>
        <v>5.4798806000000004</v>
      </c>
      <c r="N18" s="133">
        <f>N16*N17/1000</f>
        <v>13.627146</v>
      </c>
      <c r="O18" s="133">
        <f>O16*O17/1000</f>
        <v>14.688827</v>
      </c>
    </row>
    <row r="19" spans="1:15" customFormat="1" ht="25.5">
      <c r="A19" s="96" t="s">
        <v>25</v>
      </c>
      <c r="B19" s="35" t="s">
        <v>24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</row>
    <row r="20" spans="1:15" customFormat="1" ht="25.5">
      <c r="A20" s="96" t="s">
        <v>26</v>
      </c>
      <c r="B20" s="35" t="s">
        <v>27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</row>
    <row r="21" spans="1:15" customFormat="1">
      <c r="A21" s="96" t="s">
        <v>28</v>
      </c>
      <c r="B21" s="35" t="s">
        <v>29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</row>
    <row r="22" spans="1:15" customFormat="1" ht="25.5">
      <c r="A22" s="96" t="s">
        <v>30</v>
      </c>
      <c r="B22" s="35" t="s">
        <v>24</v>
      </c>
      <c r="C22" s="133">
        <f>C18</f>
        <v>85.505853599999995</v>
      </c>
      <c r="D22" s="133">
        <f>D18</f>
        <v>16.86</v>
      </c>
      <c r="E22" s="133">
        <f t="shared" ref="E22:O22" si="0">E18</f>
        <v>16.38</v>
      </c>
      <c r="F22" s="133">
        <f t="shared" si="0"/>
        <v>15.62</v>
      </c>
      <c r="G22" s="133">
        <f t="shared" si="0"/>
        <v>2.85</v>
      </c>
      <c r="H22" s="101">
        <f t="shared" si="0"/>
        <v>0</v>
      </c>
      <c r="I22" s="101">
        <f t="shared" si="0"/>
        <v>0</v>
      </c>
      <c r="J22" s="101">
        <f t="shared" si="0"/>
        <v>0</v>
      </c>
      <c r="K22" s="101">
        <f t="shared" si="0"/>
        <v>0</v>
      </c>
      <c r="L22" s="101">
        <f t="shared" si="0"/>
        <v>0</v>
      </c>
      <c r="M22" s="137">
        <f t="shared" si="0"/>
        <v>5.4798806000000004</v>
      </c>
      <c r="N22" s="137">
        <f t="shared" si="0"/>
        <v>13.627146</v>
      </c>
      <c r="O22" s="137">
        <f t="shared" si="0"/>
        <v>14.688827</v>
      </c>
    </row>
    <row r="23" spans="1:15" s="6" customFormat="1" ht="25.5">
      <c r="A23" s="102" t="s">
        <v>31</v>
      </c>
      <c r="B23" s="100" t="s">
        <v>27</v>
      </c>
      <c r="C23" s="103">
        <v>2.1131500000000001</v>
      </c>
      <c r="D23" s="103">
        <v>2.1131500000000001</v>
      </c>
      <c r="E23" s="103">
        <v>2.1131500000000001</v>
      </c>
      <c r="F23" s="103">
        <v>2.1131500000000001</v>
      </c>
      <c r="G23" s="103">
        <v>2.1131500000000001</v>
      </c>
      <c r="H23" s="103">
        <v>2.1131500000000001</v>
      </c>
      <c r="I23" s="103">
        <v>2.1131500000000001</v>
      </c>
      <c r="J23" s="103">
        <v>2.1131500000000001</v>
      </c>
      <c r="K23" s="103">
        <v>2.1131500000000001</v>
      </c>
      <c r="L23" s="103">
        <v>2.1131500000000001</v>
      </c>
      <c r="M23" s="103">
        <v>2.1131500000000001</v>
      </c>
      <c r="N23" s="103">
        <v>2.1131500000000001</v>
      </c>
      <c r="O23" s="103">
        <v>2.1131500000000001</v>
      </c>
    </row>
    <row r="24" spans="1:15" customFormat="1">
      <c r="A24" s="96" t="s">
        <v>32</v>
      </c>
      <c r="B24" s="35" t="s">
        <v>33</v>
      </c>
      <c r="C24" s="138">
        <f>SUM(D24:O24)</f>
        <v>180.68669453484</v>
      </c>
      <c r="D24" s="138">
        <f>D22*D23</f>
        <v>35.627709000000003</v>
      </c>
      <c r="E24" s="138">
        <f t="shared" ref="E24:N24" si="1">E22*E23</f>
        <v>34.613396999999999</v>
      </c>
      <c r="F24" s="138">
        <f t="shared" si="1"/>
        <v>33.007402999999996</v>
      </c>
      <c r="G24" s="138">
        <f t="shared" si="1"/>
        <v>6.0224775000000008</v>
      </c>
      <c r="H24" s="138">
        <f t="shared" si="1"/>
        <v>0</v>
      </c>
      <c r="I24" s="138">
        <f t="shared" si="1"/>
        <v>0</v>
      </c>
      <c r="J24" s="138">
        <f t="shared" si="1"/>
        <v>0</v>
      </c>
      <c r="K24" s="138">
        <f t="shared" si="1"/>
        <v>0</v>
      </c>
      <c r="L24" s="138">
        <f t="shared" si="1"/>
        <v>0</v>
      </c>
      <c r="M24" s="138">
        <f t="shared" si="1"/>
        <v>11.579809689890002</v>
      </c>
      <c r="N24" s="138">
        <f t="shared" si="1"/>
        <v>28.796203569900001</v>
      </c>
      <c r="O24" s="138">
        <f>O22*O23</f>
        <v>31.039694775050002</v>
      </c>
    </row>
    <row r="25" spans="1:15" customFormat="1">
      <c r="A25" s="96" t="s">
        <v>34</v>
      </c>
      <c r="B25" s="35" t="s">
        <v>29</v>
      </c>
      <c r="C25" s="138">
        <f>C24</f>
        <v>180.68669453484</v>
      </c>
      <c r="D25" s="138">
        <f>D24</f>
        <v>35.627709000000003</v>
      </c>
      <c r="E25" s="138">
        <f t="shared" ref="E25:O25" si="2">E24</f>
        <v>34.613396999999999</v>
      </c>
      <c r="F25" s="138">
        <f t="shared" si="2"/>
        <v>33.007402999999996</v>
      </c>
      <c r="G25" s="138">
        <f t="shared" si="2"/>
        <v>6.0224775000000008</v>
      </c>
      <c r="H25" s="138">
        <f t="shared" si="2"/>
        <v>0</v>
      </c>
      <c r="I25" s="138">
        <f t="shared" si="2"/>
        <v>0</v>
      </c>
      <c r="J25" s="138">
        <f t="shared" si="2"/>
        <v>0</v>
      </c>
      <c r="K25" s="138">
        <f t="shared" si="2"/>
        <v>0</v>
      </c>
      <c r="L25" s="138">
        <f t="shared" si="2"/>
        <v>0</v>
      </c>
      <c r="M25" s="138">
        <f t="shared" si="2"/>
        <v>11.579809689890002</v>
      </c>
      <c r="N25" s="138">
        <f t="shared" si="2"/>
        <v>28.796203569900001</v>
      </c>
      <c r="O25" s="138">
        <f t="shared" si="2"/>
        <v>31.039694775050002</v>
      </c>
    </row>
    <row r="26" spans="1:15" customFormat="1" ht="25.5">
      <c r="A26" s="96" t="s">
        <v>267</v>
      </c>
      <c r="B26" s="35" t="s">
        <v>35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</row>
    <row r="27" spans="1:15" customFormat="1" ht="25.5">
      <c r="A27" s="96" t="s">
        <v>260</v>
      </c>
      <c r="B27" s="35" t="s">
        <v>36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</row>
    <row r="28" spans="1:15" customFormat="1" ht="25.5">
      <c r="A28" s="96" t="s">
        <v>261</v>
      </c>
      <c r="B28" s="35" t="s">
        <v>33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</row>
    <row r="29" spans="1:15" customFormat="1" ht="38.25">
      <c r="A29" s="96" t="s">
        <v>262</v>
      </c>
      <c r="B29" s="35" t="s">
        <v>29</v>
      </c>
      <c r="C29" s="138">
        <f>D29+E29+F29+G29+H29+I29+J29+K29+L29+M29+N29+O29</f>
        <v>180.68669453484</v>
      </c>
      <c r="D29" s="138">
        <f>D25+D28</f>
        <v>35.627709000000003</v>
      </c>
      <c r="E29" s="138">
        <f t="shared" ref="E29:O29" si="3">E25+E28</f>
        <v>34.613396999999999</v>
      </c>
      <c r="F29" s="138">
        <f t="shared" si="3"/>
        <v>33.007402999999996</v>
      </c>
      <c r="G29" s="138">
        <f t="shared" si="3"/>
        <v>6.0224775000000008</v>
      </c>
      <c r="H29" s="138">
        <f t="shared" si="3"/>
        <v>0</v>
      </c>
      <c r="I29" s="138">
        <f t="shared" si="3"/>
        <v>0</v>
      </c>
      <c r="J29" s="138">
        <f t="shared" si="3"/>
        <v>0</v>
      </c>
      <c r="K29" s="138">
        <f t="shared" si="3"/>
        <v>0</v>
      </c>
      <c r="L29" s="138">
        <f t="shared" si="3"/>
        <v>0</v>
      </c>
      <c r="M29" s="138">
        <f t="shared" si="3"/>
        <v>11.579809689890002</v>
      </c>
      <c r="N29" s="138">
        <f t="shared" si="3"/>
        <v>28.796203569900001</v>
      </c>
      <c r="O29" s="138">
        <f t="shared" si="3"/>
        <v>31.039694775050002</v>
      </c>
    </row>
    <row r="30" spans="1:15" customFormat="1">
      <c r="A30" s="300" t="s">
        <v>264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2"/>
    </row>
    <row r="31" spans="1:15" customFormat="1" ht="25.5">
      <c r="A31" s="96" t="s">
        <v>265</v>
      </c>
      <c r="B31" s="35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</row>
    <row r="32" spans="1:15" customFormat="1" ht="25.5">
      <c r="A32" s="96" t="s">
        <v>266</v>
      </c>
      <c r="B32" s="35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</row>
    <row r="33" spans="1:15" customFormat="1" ht="25.5">
      <c r="A33" s="96" t="s">
        <v>23</v>
      </c>
      <c r="B33" s="35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</row>
    <row r="34" spans="1:15" customFormat="1" ht="25.5">
      <c r="A34" s="96" t="s">
        <v>25</v>
      </c>
      <c r="B34" s="35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</row>
    <row r="35" spans="1:15" customFormat="1">
      <c r="A35" s="96" t="s">
        <v>26</v>
      </c>
      <c r="B35" s="35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1:15" customFormat="1">
      <c r="A36" s="96" t="s">
        <v>28</v>
      </c>
      <c r="B36" s="35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</row>
    <row r="37" spans="1:15" customFormat="1" ht="25.5">
      <c r="A37" s="96" t="s">
        <v>30</v>
      </c>
      <c r="B37" s="35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</row>
    <row r="38" spans="1:15" customFormat="1">
      <c r="A38" s="96" t="s">
        <v>31</v>
      </c>
      <c r="B38" s="35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</row>
    <row r="39" spans="1:15" customFormat="1">
      <c r="A39" s="96" t="s">
        <v>32</v>
      </c>
      <c r="B39" s="35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</row>
    <row r="40" spans="1:15" customFormat="1">
      <c r="A40" s="96" t="s">
        <v>34</v>
      </c>
      <c r="B40" s="35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5" customFormat="1" ht="25.5">
      <c r="A41" s="96" t="s">
        <v>267</v>
      </c>
      <c r="B41" s="35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</row>
    <row r="42" spans="1:15" customFormat="1" ht="25.5">
      <c r="A42" s="96" t="s">
        <v>260</v>
      </c>
      <c r="B42" s="35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</row>
    <row r="43" spans="1:15" customFormat="1" ht="25.5">
      <c r="A43" s="96" t="s">
        <v>261</v>
      </c>
      <c r="B43" s="35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</row>
    <row r="44" spans="1:15" customFormat="1" ht="38.25">
      <c r="A44" s="96" t="s">
        <v>268</v>
      </c>
      <c r="B44" s="35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</row>
    <row r="45" spans="1:15" customFormat="1">
      <c r="A45" s="300" t="s">
        <v>269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2"/>
    </row>
    <row r="46" spans="1:15" customFormat="1">
      <c r="A46" s="96" t="s">
        <v>270</v>
      </c>
      <c r="B46" s="35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</row>
    <row r="47" spans="1:15" customFormat="1" ht="25.5">
      <c r="A47" s="96" t="s">
        <v>271</v>
      </c>
      <c r="B47" s="35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5" customFormat="1" ht="25.5">
      <c r="A48" s="96" t="s">
        <v>23</v>
      </c>
      <c r="B48" s="35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</row>
    <row r="49" spans="1:15" customFormat="1" ht="25.5">
      <c r="A49" s="96" t="s">
        <v>25</v>
      </c>
      <c r="B49" s="35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</row>
    <row r="50" spans="1:15" customFormat="1">
      <c r="A50" s="96" t="s">
        <v>26</v>
      </c>
      <c r="B50" s="35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</row>
    <row r="51" spans="1:15" customFormat="1">
      <c r="A51" s="96" t="s">
        <v>28</v>
      </c>
      <c r="B51" s="35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</row>
    <row r="52" spans="1:15" customFormat="1" ht="25.5">
      <c r="A52" s="96" t="s">
        <v>30</v>
      </c>
      <c r="B52" s="35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spans="1:15" customFormat="1">
      <c r="A53" s="96" t="s">
        <v>31</v>
      </c>
      <c r="B53" s="35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spans="1:15" customFormat="1">
      <c r="A54" s="96" t="s">
        <v>32</v>
      </c>
      <c r="B54" s="35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</row>
    <row r="55" spans="1:15" customFormat="1">
      <c r="A55" s="96" t="s">
        <v>34</v>
      </c>
      <c r="B55" s="35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</row>
    <row r="56" spans="1:15" customFormat="1" ht="25.5">
      <c r="A56" s="96" t="s">
        <v>267</v>
      </c>
      <c r="B56" s="35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</row>
    <row r="57" spans="1:15" customFormat="1" ht="25.5">
      <c r="A57" s="96" t="s">
        <v>260</v>
      </c>
      <c r="B57" s="35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</row>
    <row r="58" spans="1:15" customFormat="1" ht="25.5">
      <c r="A58" s="96" t="s">
        <v>261</v>
      </c>
      <c r="B58" s="35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</row>
    <row r="59" spans="1:15" customFormat="1" ht="38.25">
      <c r="A59" s="96" t="s">
        <v>272</v>
      </c>
      <c r="B59" s="35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</row>
    <row r="60" spans="1:15" customFormat="1">
      <c r="A60" s="96"/>
      <c r="B60" s="35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</row>
    <row r="61" spans="1:15" customFormat="1">
      <c r="A61" s="105"/>
      <c r="B61" s="28"/>
      <c r="C61" s="106">
        <v>247.65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s="12" customFormat="1" ht="15.75">
      <c r="A62" s="19" t="s">
        <v>66</v>
      </c>
      <c r="B62" s="20"/>
      <c r="C62" s="15"/>
      <c r="D62" s="16"/>
      <c r="E62" s="16"/>
      <c r="F62" s="21"/>
      <c r="G62" s="6"/>
      <c r="H62" s="6"/>
      <c r="I62" s="6"/>
      <c r="J62" s="6"/>
    </row>
    <row r="63" spans="1:15" s="6" customFormat="1" ht="15.75">
      <c r="A63" s="19" t="s">
        <v>67</v>
      </c>
      <c r="B63" s="21"/>
      <c r="C63" s="21"/>
      <c r="D63" s="22"/>
      <c r="E63" s="22"/>
      <c r="F63" s="21"/>
    </row>
    <row r="64" spans="1:15" s="12" customFormat="1" ht="15.75">
      <c r="A64" s="19" t="s">
        <v>68</v>
      </c>
      <c r="B64" s="21"/>
      <c r="C64" s="21"/>
      <c r="D64" s="21"/>
      <c r="G64" s="6"/>
      <c r="H64" s="19" t="s">
        <v>69</v>
      </c>
      <c r="I64" s="6"/>
      <c r="J64" s="6"/>
    </row>
    <row r="65" spans="1:8" s="6" customFormat="1" ht="15.75">
      <c r="A65" s="21"/>
      <c r="B65" s="21"/>
      <c r="C65" s="21"/>
      <c r="D65" s="21"/>
      <c r="G65" s="12"/>
      <c r="H65" s="21"/>
    </row>
    <row r="66" spans="1:8" s="6" customFormat="1" ht="15.75">
      <c r="A66" s="19" t="s">
        <v>70</v>
      </c>
      <c r="B66" s="21"/>
      <c r="C66" s="21"/>
      <c r="D66" s="21"/>
      <c r="H66" s="21"/>
    </row>
    <row r="67" spans="1:8" s="6" customFormat="1" ht="15.75">
      <c r="A67" s="19" t="s">
        <v>67</v>
      </c>
      <c r="B67" s="21"/>
      <c r="C67" s="21"/>
      <c r="D67" s="21"/>
      <c r="H67" s="21"/>
    </row>
    <row r="68" spans="1:8" s="6" customFormat="1" ht="15.75">
      <c r="A68" s="19" t="s">
        <v>68</v>
      </c>
      <c r="B68" s="21"/>
      <c r="C68" s="21"/>
      <c r="D68" s="21"/>
      <c r="H68" s="107" t="s">
        <v>73</v>
      </c>
    </row>
    <row r="69" spans="1:8" customFormat="1">
      <c r="C69" s="108"/>
      <c r="D69" s="12"/>
      <c r="E69" s="13"/>
      <c r="F69" s="6"/>
    </row>
    <row r="70" spans="1:8" customFormat="1">
      <c r="A70" s="14" t="s">
        <v>64</v>
      </c>
      <c r="C70" s="108"/>
      <c r="D70" s="12"/>
      <c r="E70" s="13"/>
      <c r="F70" s="6"/>
    </row>
    <row r="71" spans="1:8" customFormat="1">
      <c r="A71" s="14" t="s">
        <v>65</v>
      </c>
    </row>
  </sheetData>
  <mergeCells count="5">
    <mergeCell ref="A45:O45"/>
    <mergeCell ref="A10:O10"/>
    <mergeCell ref="A11:O11"/>
    <mergeCell ref="A15:O15"/>
    <mergeCell ref="A30:O30"/>
  </mergeCells>
  <phoneticPr fontId="25" type="noConversion"/>
  <pageMargins left="0.31496062992125984" right="0.31496062992125984" top="0.51" bottom="0.43" header="0.31496062992125984" footer="0.17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138"/>
  <sheetViews>
    <sheetView topLeftCell="A11" workbookViewId="0">
      <pane xSplit="2" ySplit="6" topLeftCell="C17" activePane="bottomRight" state="frozen"/>
      <selection activeCell="A11" sqref="A11"/>
      <selection pane="topRight" activeCell="C11" sqref="C11"/>
      <selection pane="bottomLeft" activeCell="A15" sqref="A15"/>
      <selection pane="bottomRight" activeCell="G99" sqref="G99"/>
    </sheetView>
  </sheetViews>
  <sheetFormatPr defaultRowHeight="12.75"/>
  <cols>
    <col min="1" max="1" width="8.28515625" style="210" customWidth="1"/>
    <col min="2" max="2" width="33.42578125" style="219" customWidth="1"/>
    <col min="3" max="3" width="8.140625" style="219" customWidth="1"/>
    <col min="4" max="4" width="10.140625" style="219" customWidth="1"/>
    <col min="5" max="5" width="9.140625" style="219"/>
    <col min="6" max="6" width="9.85546875" style="219" customWidth="1"/>
    <col min="7" max="7" width="9.5703125" style="219" customWidth="1"/>
    <col min="8" max="16384" width="9.140625" style="219"/>
  </cols>
  <sheetData>
    <row r="1" spans="1:15">
      <c r="D1" s="315" t="s">
        <v>288</v>
      </c>
      <c r="E1" s="315"/>
      <c r="F1" s="315"/>
      <c r="G1" s="315"/>
      <c r="H1" s="315"/>
    </row>
    <row r="2" spans="1:15">
      <c r="D2" s="315" t="s">
        <v>275</v>
      </c>
      <c r="E2" s="315"/>
      <c r="F2" s="315"/>
      <c r="G2" s="315"/>
      <c r="H2" s="315"/>
    </row>
    <row r="3" spans="1:15">
      <c r="D3" s="315" t="s">
        <v>276</v>
      </c>
      <c r="E3" s="315"/>
      <c r="F3" s="315"/>
      <c r="G3" s="315"/>
      <c r="H3" s="315"/>
    </row>
    <row r="4" spans="1:15">
      <c r="D4" s="315" t="s">
        <v>76</v>
      </c>
      <c r="E4" s="315"/>
      <c r="F4" s="315"/>
      <c r="G4" s="315"/>
      <c r="H4" s="315"/>
    </row>
    <row r="5" spans="1:15">
      <c r="D5" s="315" t="s">
        <v>277</v>
      </c>
      <c r="E5" s="315"/>
      <c r="F5" s="315"/>
      <c r="G5" s="315"/>
      <c r="H5" s="315"/>
    </row>
    <row r="6" spans="1:15">
      <c r="D6" s="315" t="s">
        <v>278</v>
      </c>
      <c r="E6" s="315"/>
      <c r="F6" s="315"/>
      <c r="G6" s="315"/>
      <c r="H6" s="315"/>
    </row>
    <row r="7" spans="1:15">
      <c r="D7" s="315" t="s">
        <v>279</v>
      </c>
      <c r="E7" s="315"/>
      <c r="F7" s="315"/>
      <c r="G7" s="315"/>
      <c r="H7" s="315"/>
    </row>
    <row r="8" spans="1:15">
      <c r="D8" s="315" t="s">
        <v>289</v>
      </c>
      <c r="E8" s="315"/>
      <c r="F8" s="315"/>
      <c r="G8" s="315"/>
      <c r="H8" s="315"/>
    </row>
    <row r="9" spans="1:15">
      <c r="E9" s="110"/>
    </row>
    <row r="10" spans="1:15">
      <c r="E10" s="110"/>
    </row>
    <row r="11" spans="1:15" ht="51" customHeight="1">
      <c r="A11" s="310" t="s">
        <v>290</v>
      </c>
      <c r="B11" s="310"/>
      <c r="C11" s="310"/>
      <c r="D11" s="310"/>
      <c r="E11" s="310"/>
      <c r="F11" s="310"/>
      <c r="G11" s="310"/>
    </row>
    <row r="12" spans="1:15" s="21" customFormat="1" ht="15.75">
      <c r="A12" s="255" t="s">
        <v>254</v>
      </c>
      <c r="B12" s="255"/>
      <c r="C12" s="255"/>
      <c r="D12" s="255"/>
      <c r="E12" s="255"/>
      <c r="F12" s="255"/>
      <c r="G12" s="255"/>
      <c r="H12" s="161"/>
      <c r="I12" s="161"/>
      <c r="J12" s="161"/>
      <c r="K12" s="161"/>
      <c r="L12" s="161"/>
      <c r="M12" s="161"/>
      <c r="N12" s="161"/>
      <c r="O12" s="161"/>
    </row>
    <row r="13" spans="1:15" s="21" customFormat="1" ht="15.75">
      <c r="A13" s="255" t="s">
        <v>258</v>
      </c>
      <c r="B13" s="255"/>
      <c r="C13" s="255"/>
      <c r="D13" s="255"/>
      <c r="E13" s="255"/>
      <c r="F13" s="255"/>
      <c r="G13" s="255"/>
      <c r="H13" s="161"/>
      <c r="I13" s="161"/>
      <c r="J13" s="161"/>
      <c r="K13" s="161"/>
      <c r="L13" s="161"/>
      <c r="M13" s="161"/>
      <c r="N13" s="161"/>
      <c r="O13" s="161"/>
    </row>
    <row r="14" spans="1:15">
      <c r="G14" s="162" t="s">
        <v>83</v>
      </c>
      <c r="H14" s="220"/>
      <c r="I14" s="220"/>
      <c r="J14" s="220"/>
      <c r="K14" s="221"/>
    </row>
    <row r="15" spans="1:15" ht="12.75" customHeight="1">
      <c r="A15" s="311" t="s">
        <v>291</v>
      </c>
      <c r="B15" s="312" t="s">
        <v>1</v>
      </c>
      <c r="C15" s="313" t="s">
        <v>61</v>
      </c>
      <c r="D15" s="314" t="s">
        <v>169</v>
      </c>
      <c r="E15" s="314"/>
      <c r="F15" s="314"/>
      <c r="G15" s="314"/>
    </row>
    <row r="16" spans="1:15" ht="60">
      <c r="A16" s="311"/>
      <c r="B16" s="312"/>
      <c r="C16" s="313"/>
      <c r="D16" s="163" t="s">
        <v>91</v>
      </c>
      <c r="E16" s="163" t="s">
        <v>92</v>
      </c>
      <c r="F16" s="163" t="s">
        <v>93</v>
      </c>
      <c r="G16" s="163" t="s">
        <v>94</v>
      </c>
    </row>
    <row r="17" spans="1:7">
      <c r="A17" s="211">
        <v>1</v>
      </c>
      <c r="B17" s="150">
        <v>2</v>
      </c>
      <c r="C17" s="150">
        <v>3</v>
      </c>
      <c r="D17" s="150">
        <v>4</v>
      </c>
      <c r="E17" s="150">
        <v>5</v>
      </c>
      <c r="F17" s="150">
        <v>6</v>
      </c>
      <c r="G17" s="150">
        <v>7</v>
      </c>
    </row>
    <row r="18" spans="1:7">
      <c r="A18" s="211"/>
      <c r="B18" s="309" t="s">
        <v>293</v>
      </c>
      <c r="C18" s="309"/>
      <c r="D18" s="309"/>
      <c r="E18" s="309"/>
      <c r="F18" s="309"/>
      <c r="G18" s="309"/>
    </row>
    <row r="19" spans="1:7" ht="45.75" customHeight="1">
      <c r="A19" s="212">
        <v>1</v>
      </c>
      <c r="B19" s="158" t="s">
        <v>294</v>
      </c>
      <c r="C19" s="223" t="s">
        <v>295</v>
      </c>
      <c r="D19" s="150">
        <v>1.9</v>
      </c>
      <c r="E19" s="150">
        <v>1.9</v>
      </c>
      <c r="F19" s="150">
        <v>1.9</v>
      </c>
      <c r="G19" s="150">
        <v>1.9</v>
      </c>
    </row>
    <row r="20" spans="1:7" ht="35.25" customHeight="1">
      <c r="A20" s="212">
        <v>2</v>
      </c>
      <c r="B20" s="224" t="s">
        <v>296</v>
      </c>
      <c r="C20" s="223" t="s">
        <v>295</v>
      </c>
      <c r="D20" s="150">
        <v>1.87</v>
      </c>
      <c r="E20" s="150">
        <v>1.87</v>
      </c>
      <c r="F20" s="150">
        <v>1.87</v>
      </c>
      <c r="G20" s="150">
        <v>1.87</v>
      </c>
    </row>
    <row r="21" spans="1:7" ht="51">
      <c r="A21" s="212">
        <v>3</v>
      </c>
      <c r="B21" s="224" t="s">
        <v>297</v>
      </c>
      <c r="C21" s="223" t="s">
        <v>298</v>
      </c>
      <c r="D21" s="97">
        <v>136</v>
      </c>
      <c r="E21" s="243">
        <v>138</v>
      </c>
      <c r="F21" s="243">
        <v>134</v>
      </c>
      <c r="G21" s="97">
        <v>136</v>
      </c>
    </row>
    <row r="22" spans="1:7" ht="15.75">
      <c r="A22" s="213" t="s">
        <v>129</v>
      </c>
      <c r="B22" s="225" t="s">
        <v>299</v>
      </c>
      <c r="C22" s="226"/>
      <c r="D22" s="150"/>
      <c r="E22" s="227"/>
      <c r="F22" s="227"/>
      <c r="G22" s="158"/>
    </row>
    <row r="23" spans="1:7" ht="46.5" customHeight="1">
      <c r="A23" s="212">
        <v>4</v>
      </c>
      <c r="B23" s="228" t="s">
        <v>300</v>
      </c>
      <c r="C23" s="229" t="s">
        <v>301</v>
      </c>
      <c r="D23" s="35">
        <v>157.46600000000001</v>
      </c>
      <c r="E23" s="11">
        <v>156.77000000000001</v>
      </c>
      <c r="F23" s="11">
        <v>156.77000000000001</v>
      </c>
      <c r="G23" s="35">
        <v>154.50800000000001</v>
      </c>
    </row>
    <row r="24" spans="1:7" ht="38.25" customHeight="1">
      <c r="A24" s="212">
        <v>5</v>
      </c>
      <c r="B24" s="228" t="s">
        <v>302</v>
      </c>
      <c r="C24" s="229" t="s">
        <v>301</v>
      </c>
      <c r="D24" s="35">
        <v>158.50200000000001</v>
      </c>
      <c r="E24" s="11">
        <v>158.50200000000001</v>
      </c>
      <c r="F24" s="11">
        <v>158.50200000000001</v>
      </c>
      <c r="G24" s="35">
        <v>154.50800000000001</v>
      </c>
    </row>
    <row r="25" spans="1:7" ht="40.5" customHeight="1">
      <c r="A25" s="212">
        <v>6</v>
      </c>
      <c r="B25" s="228" t="s">
        <v>303</v>
      </c>
      <c r="C25" s="229" t="s">
        <v>0</v>
      </c>
      <c r="D25" s="150">
        <v>2875.4189999999999</v>
      </c>
      <c r="E25" s="150">
        <v>3037.056</v>
      </c>
      <c r="F25" s="150">
        <v>3986.8519999999999</v>
      </c>
      <c r="G25" s="150">
        <v>2881.74</v>
      </c>
    </row>
    <row r="26" spans="1:7" ht="35.25" customHeight="1">
      <c r="A26" s="212">
        <v>7</v>
      </c>
      <c r="B26" s="228" t="s">
        <v>304</v>
      </c>
      <c r="C26" s="229" t="s">
        <v>0</v>
      </c>
      <c r="D26" s="150">
        <f>D25-D27</f>
        <v>42.493999999999687</v>
      </c>
      <c r="E26" s="150">
        <f>E25-E27</f>
        <v>44.883000000000266</v>
      </c>
      <c r="F26" s="150">
        <f>F25-F27</f>
        <v>58.918999999999869</v>
      </c>
      <c r="G26" s="150">
        <f>G25-G27</f>
        <v>42.586999999999989</v>
      </c>
    </row>
    <row r="27" spans="1:7" ht="47.25">
      <c r="A27" s="212">
        <v>8</v>
      </c>
      <c r="B27" s="228" t="s">
        <v>305</v>
      </c>
      <c r="C27" s="229" t="s">
        <v>0</v>
      </c>
      <c r="D27" s="150">
        <v>2832.9250000000002</v>
      </c>
      <c r="E27" s="150">
        <v>2992.1729999999998</v>
      </c>
      <c r="F27" s="150">
        <v>3927.933</v>
      </c>
      <c r="G27" s="11">
        <v>2839.1529999999998</v>
      </c>
    </row>
    <row r="28" spans="1:7" ht="47.25">
      <c r="A28" s="212">
        <v>9</v>
      </c>
      <c r="B28" s="228" t="s">
        <v>317</v>
      </c>
      <c r="C28" s="229" t="s">
        <v>306</v>
      </c>
      <c r="D28" s="150">
        <v>5</v>
      </c>
      <c r="E28" s="150">
        <v>5</v>
      </c>
      <c r="F28" s="150">
        <v>5</v>
      </c>
      <c r="G28" s="150">
        <v>5</v>
      </c>
    </row>
    <row r="29" spans="1:7" ht="47.25">
      <c r="A29" s="212">
        <v>10</v>
      </c>
      <c r="B29" s="228" t="s">
        <v>307</v>
      </c>
      <c r="C29" s="229" t="s">
        <v>308</v>
      </c>
      <c r="D29" s="230">
        <f>D30/D28/12*1000</f>
        <v>6695.9000000000005</v>
      </c>
      <c r="E29" s="230">
        <f>E30/E28/12*1000</f>
        <v>8734.2166666666672</v>
      </c>
      <c r="F29" s="230">
        <f>F30/F28/12*1000</f>
        <v>6138.333333333333</v>
      </c>
      <c r="G29" s="230">
        <f>G30/G28/12*1000</f>
        <v>8248.2166666666653</v>
      </c>
    </row>
    <row r="30" spans="1:7" ht="31.5">
      <c r="A30" s="212">
        <v>11</v>
      </c>
      <c r="B30" s="228" t="s">
        <v>309</v>
      </c>
      <c r="C30" s="229" t="s">
        <v>29</v>
      </c>
      <c r="D30" s="150">
        <v>401.75400000000002</v>
      </c>
      <c r="E30" s="158">
        <v>524.053</v>
      </c>
      <c r="F30" s="158">
        <v>368.3</v>
      </c>
      <c r="G30" s="150">
        <v>494.89299999999997</v>
      </c>
    </row>
    <row r="31" spans="1:7" ht="47.25">
      <c r="A31" s="212">
        <v>12</v>
      </c>
      <c r="B31" s="228" t="s">
        <v>310</v>
      </c>
      <c r="C31" s="229" t="s">
        <v>29</v>
      </c>
      <c r="D31" s="159">
        <v>41.86</v>
      </c>
      <c r="E31" s="158">
        <v>110.27500000000001</v>
      </c>
      <c r="F31" s="158">
        <v>41.86</v>
      </c>
      <c r="G31" s="150">
        <v>76.066000000000003</v>
      </c>
    </row>
    <row r="32" spans="1:7" ht="31.5">
      <c r="A32" s="213" t="s">
        <v>180</v>
      </c>
      <c r="B32" s="228" t="s">
        <v>311</v>
      </c>
      <c r="C32" s="229" t="s">
        <v>29</v>
      </c>
      <c r="D32" s="150">
        <v>30.077999999999999</v>
      </c>
      <c r="E32" s="158">
        <v>56.253999999999998</v>
      </c>
      <c r="F32" s="158">
        <v>28.135999999999999</v>
      </c>
      <c r="G32" s="150">
        <v>43.165999999999997</v>
      </c>
    </row>
    <row r="33" spans="1:7" ht="31.5">
      <c r="A33" s="212">
        <v>13</v>
      </c>
      <c r="B33" s="228" t="s">
        <v>312</v>
      </c>
      <c r="C33" s="229" t="s">
        <v>29</v>
      </c>
      <c r="D33" s="150">
        <v>32.908999999999999</v>
      </c>
      <c r="E33" s="158">
        <v>29.532</v>
      </c>
      <c r="F33" s="158">
        <v>35.72</v>
      </c>
      <c r="G33" s="150">
        <v>33.832999999999998</v>
      </c>
    </row>
    <row r="34" spans="1:7" ht="31.5">
      <c r="A34" s="212">
        <v>14</v>
      </c>
      <c r="B34" s="228" t="s">
        <v>313</v>
      </c>
      <c r="C34" s="229" t="s">
        <v>29</v>
      </c>
      <c r="D34" s="150">
        <v>201.358</v>
      </c>
      <c r="E34" s="158">
        <v>154.15700000000001</v>
      </c>
      <c r="F34" s="158">
        <v>227.73</v>
      </c>
      <c r="G34" s="150">
        <v>180.68700000000001</v>
      </c>
    </row>
    <row r="35" spans="1:7">
      <c r="A35" s="212"/>
      <c r="B35" s="309" t="s">
        <v>314</v>
      </c>
      <c r="C35" s="309"/>
      <c r="D35" s="309"/>
      <c r="E35" s="309"/>
      <c r="F35" s="309"/>
      <c r="G35" s="309"/>
    </row>
    <row r="36" spans="1:7" ht="63">
      <c r="A36" s="214">
        <v>1</v>
      </c>
      <c r="B36" s="228" t="s">
        <v>315</v>
      </c>
      <c r="C36" s="229" t="s">
        <v>316</v>
      </c>
      <c r="D36" s="150"/>
      <c r="E36" s="158"/>
      <c r="F36" s="158"/>
      <c r="G36" s="158"/>
    </row>
    <row r="37" spans="1:7" ht="47.25">
      <c r="A37" s="214">
        <v>2</v>
      </c>
      <c r="B37" s="228" t="s">
        <v>317</v>
      </c>
      <c r="C37" s="229" t="s">
        <v>306</v>
      </c>
      <c r="D37" s="150"/>
      <c r="E37" s="158"/>
      <c r="F37" s="158"/>
      <c r="G37" s="158"/>
    </row>
    <row r="38" spans="1:7" ht="47.25">
      <c r="A38" s="214">
        <v>3</v>
      </c>
      <c r="B38" s="228" t="s">
        <v>307</v>
      </c>
      <c r="C38" s="229" t="s">
        <v>308</v>
      </c>
      <c r="D38" s="150"/>
      <c r="E38" s="158"/>
      <c r="F38" s="158"/>
      <c r="G38" s="158"/>
    </row>
    <row r="39" spans="1:7" ht="41.25" customHeight="1">
      <c r="A39" s="214">
        <v>4</v>
      </c>
      <c r="B39" s="228" t="s">
        <v>318</v>
      </c>
      <c r="C39" s="229" t="s">
        <v>0</v>
      </c>
      <c r="D39" s="150"/>
      <c r="E39" s="158"/>
      <c r="F39" s="158"/>
      <c r="G39" s="158"/>
    </row>
    <row r="40" spans="1:7" ht="31.5">
      <c r="A40" s="214">
        <v>5</v>
      </c>
      <c r="B40" s="228" t="s">
        <v>319</v>
      </c>
      <c r="C40" s="229" t="s">
        <v>0</v>
      </c>
      <c r="D40" s="150"/>
      <c r="E40" s="158"/>
      <c r="F40" s="158"/>
      <c r="G40" s="158"/>
    </row>
    <row r="41" spans="1:7" ht="27" customHeight="1">
      <c r="A41" s="215" t="s">
        <v>237</v>
      </c>
      <c r="B41" s="228" t="s">
        <v>320</v>
      </c>
      <c r="C41" s="229" t="s">
        <v>2</v>
      </c>
      <c r="D41" s="150"/>
      <c r="E41" s="158"/>
      <c r="F41" s="158"/>
      <c r="G41" s="158"/>
    </row>
    <row r="42" spans="1:7" ht="31.5">
      <c r="A42" s="214">
        <v>6</v>
      </c>
      <c r="B42" s="228" t="s">
        <v>321</v>
      </c>
      <c r="C42" s="229" t="s">
        <v>0</v>
      </c>
      <c r="D42" s="150"/>
      <c r="E42" s="158"/>
      <c r="F42" s="158"/>
      <c r="G42" s="158"/>
    </row>
    <row r="43" spans="1:7" ht="15.75">
      <c r="A43" s="215" t="s">
        <v>242</v>
      </c>
      <c r="B43" s="228" t="s">
        <v>320</v>
      </c>
      <c r="C43" s="229" t="s">
        <v>2</v>
      </c>
      <c r="D43" s="150"/>
      <c r="E43" s="158"/>
      <c r="F43" s="158"/>
      <c r="G43" s="158"/>
    </row>
    <row r="44" spans="1:7" ht="47.25">
      <c r="A44" s="214">
        <v>7</v>
      </c>
      <c r="B44" s="228" t="s">
        <v>322</v>
      </c>
      <c r="C44" s="229" t="s">
        <v>0</v>
      </c>
      <c r="D44" s="150"/>
      <c r="E44" s="158"/>
      <c r="F44" s="158"/>
      <c r="G44" s="158"/>
    </row>
    <row r="45" spans="1:7" ht="47.25">
      <c r="A45" s="215" t="s">
        <v>246</v>
      </c>
      <c r="B45" s="228" t="s">
        <v>323</v>
      </c>
      <c r="C45" s="229" t="s">
        <v>0</v>
      </c>
      <c r="D45" s="150"/>
      <c r="E45" s="158"/>
      <c r="F45" s="158"/>
      <c r="G45" s="158"/>
    </row>
    <row r="46" spans="1:7" ht="31.5">
      <c r="A46" s="215" t="s">
        <v>248</v>
      </c>
      <c r="B46" s="228" t="s">
        <v>324</v>
      </c>
      <c r="C46" s="229" t="s">
        <v>0</v>
      </c>
      <c r="D46" s="150"/>
      <c r="E46" s="158"/>
      <c r="F46" s="158"/>
      <c r="G46" s="158"/>
    </row>
    <row r="47" spans="1:7" ht="15.75">
      <c r="A47" s="215" t="s">
        <v>357</v>
      </c>
      <c r="B47" s="228" t="s">
        <v>176</v>
      </c>
      <c r="C47" s="229" t="s">
        <v>0</v>
      </c>
      <c r="D47" s="150"/>
      <c r="E47" s="158"/>
      <c r="F47" s="158"/>
      <c r="G47" s="158"/>
    </row>
    <row r="48" spans="1:7" ht="15.75">
      <c r="A48" s="215" t="s">
        <v>358</v>
      </c>
      <c r="B48" s="228" t="s">
        <v>325</v>
      </c>
      <c r="C48" s="229" t="s">
        <v>0</v>
      </c>
      <c r="D48" s="150"/>
      <c r="E48" s="158"/>
      <c r="F48" s="158"/>
      <c r="G48" s="158"/>
    </row>
    <row r="49" spans="1:7" ht="31.5">
      <c r="A49" s="214">
        <v>8</v>
      </c>
      <c r="B49" s="228" t="s">
        <v>309</v>
      </c>
      <c r="C49" s="229" t="s">
        <v>29</v>
      </c>
      <c r="D49" s="150"/>
      <c r="E49" s="158"/>
      <c r="F49" s="158"/>
      <c r="G49" s="158"/>
    </row>
    <row r="50" spans="1:7" ht="47.25">
      <c r="A50" s="214">
        <v>9</v>
      </c>
      <c r="B50" s="228" t="s">
        <v>310</v>
      </c>
      <c r="C50" s="229" t="s">
        <v>29</v>
      </c>
      <c r="D50" s="150"/>
      <c r="E50" s="158"/>
      <c r="F50" s="158"/>
      <c r="G50" s="158"/>
    </row>
    <row r="51" spans="1:7" ht="31.5">
      <c r="A51" s="215" t="s">
        <v>359</v>
      </c>
      <c r="B51" s="228" t="s">
        <v>311</v>
      </c>
      <c r="C51" s="229" t="s">
        <v>29</v>
      </c>
      <c r="D51" s="150"/>
      <c r="E51" s="158"/>
      <c r="F51" s="158"/>
      <c r="G51" s="158"/>
    </row>
    <row r="52" spans="1:7" ht="31.5">
      <c r="A52" s="216">
        <v>10</v>
      </c>
      <c r="B52" s="225" t="s">
        <v>312</v>
      </c>
      <c r="C52" s="229" t="s">
        <v>29</v>
      </c>
      <c r="D52" s="150"/>
      <c r="E52" s="158"/>
      <c r="F52" s="158"/>
      <c r="G52" s="158"/>
    </row>
    <row r="53" spans="1:7" ht="31.5">
      <c r="A53" s="216">
        <v>11</v>
      </c>
      <c r="B53" s="225" t="s">
        <v>313</v>
      </c>
      <c r="C53" s="229" t="s">
        <v>29</v>
      </c>
      <c r="D53" s="150"/>
      <c r="E53" s="158"/>
      <c r="F53" s="158"/>
      <c r="G53" s="158"/>
    </row>
    <row r="54" spans="1:7" ht="94.5">
      <c r="A54" s="214">
        <v>12</v>
      </c>
      <c r="B54" s="225" t="s">
        <v>326</v>
      </c>
      <c r="C54" s="229" t="s">
        <v>295</v>
      </c>
      <c r="D54" s="150"/>
      <c r="E54" s="158"/>
      <c r="F54" s="158"/>
      <c r="G54" s="158"/>
    </row>
    <row r="55" spans="1:7" ht="15.75">
      <c r="A55" s="217" t="s">
        <v>180</v>
      </c>
      <c r="B55" s="225" t="s">
        <v>42</v>
      </c>
      <c r="C55" s="229" t="s">
        <v>295</v>
      </c>
      <c r="D55" s="150"/>
      <c r="E55" s="158"/>
      <c r="F55" s="158"/>
      <c r="G55" s="158"/>
    </row>
    <row r="56" spans="1:7" ht="15.75">
      <c r="A56" s="217" t="s">
        <v>181</v>
      </c>
      <c r="B56" s="225" t="s">
        <v>191</v>
      </c>
      <c r="C56" s="229" t="s">
        <v>295</v>
      </c>
      <c r="D56" s="150"/>
      <c r="E56" s="158"/>
      <c r="F56" s="158"/>
      <c r="G56" s="158"/>
    </row>
    <row r="57" spans="1:7" ht="31.5">
      <c r="A57" s="217" t="s">
        <v>360</v>
      </c>
      <c r="B57" s="225" t="s">
        <v>193</v>
      </c>
      <c r="C57" s="229" t="s">
        <v>295</v>
      </c>
      <c r="D57" s="150"/>
      <c r="E57" s="158"/>
      <c r="F57" s="158"/>
      <c r="G57" s="158"/>
    </row>
    <row r="58" spans="1:7" ht="15.75">
      <c r="A58" s="217" t="s">
        <v>361</v>
      </c>
      <c r="B58" s="225" t="s">
        <v>44</v>
      </c>
      <c r="C58" s="229" t="s">
        <v>295</v>
      </c>
      <c r="D58" s="150"/>
      <c r="E58" s="158"/>
      <c r="F58" s="158"/>
      <c r="G58" s="158"/>
    </row>
    <row r="59" spans="1:7">
      <c r="A59" s="212"/>
      <c r="B59" s="309" t="s">
        <v>269</v>
      </c>
      <c r="C59" s="309"/>
      <c r="D59" s="309"/>
      <c r="E59" s="309"/>
      <c r="F59" s="309"/>
      <c r="G59" s="231"/>
    </row>
    <row r="60" spans="1:7" ht="31.5">
      <c r="A60" s="214">
        <v>1</v>
      </c>
      <c r="B60" s="228" t="s">
        <v>327</v>
      </c>
      <c r="C60" s="229" t="s">
        <v>328</v>
      </c>
      <c r="D60" s="228"/>
      <c r="E60" s="222"/>
      <c r="F60" s="222"/>
      <c r="G60" s="231"/>
    </row>
    <row r="61" spans="1:7" ht="15.75">
      <c r="A61" s="215" t="s">
        <v>96</v>
      </c>
      <c r="B61" s="228" t="s">
        <v>329</v>
      </c>
      <c r="C61" s="229" t="s">
        <v>328</v>
      </c>
      <c r="D61" s="228"/>
      <c r="E61" s="222"/>
      <c r="F61" s="222"/>
      <c r="G61" s="231"/>
    </row>
    <row r="62" spans="1:7" ht="47.25">
      <c r="A62" s="215" t="s">
        <v>62</v>
      </c>
      <c r="B62" s="228" t="s">
        <v>330</v>
      </c>
      <c r="C62" s="229" t="s">
        <v>328</v>
      </c>
      <c r="D62" s="228"/>
      <c r="E62" s="222"/>
      <c r="F62" s="222"/>
      <c r="G62" s="231"/>
    </row>
    <row r="63" spans="1:7" ht="15.75">
      <c r="A63" s="215" t="s">
        <v>109</v>
      </c>
      <c r="B63" s="228" t="s">
        <v>331</v>
      </c>
      <c r="C63" s="229" t="s">
        <v>328</v>
      </c>
      <c r="D63" s="228"/>
      <c r="E63" s="222"/>
      <c r="F63" s="222"/>
      <c r="G63" s="231"/>
    </row>
    <row r="64" spans="1:7" ht="15.75">
      <c r="A64" s="215" t="s">
        <v>117</v>
      </c>
      <c r="B64" s="228" t="s">
        <v>332</v>
      </c>
      <c r="C64" s="229" t="s">
        <v>328</v>
      </c>
      <c r="D64" s="228"/>
      <c r="E64" s="222"/>
      <c r="F64" s="222"/>
      <c r="G64" s="231"/>
    </row>
    <row r="65" spans="1:7" ht="15.75">
      <c r="A65" s="215" t="s">
        <v>362</v>
      </c>
      <c r="B65" s="228" t="s">
        <v>292</v>
      </c>
      <c r="C65" s="229" t="s">
        <v>328</v>
      </c>
      <c r="D65" s="228"/>
      <c r="E65" s="222"/>
      <c r="F65" s="222"/>
      <c r="G65" s="231"/>
    </row>
    <row r="66" spans="1:7" ht="47.25">
      <c r="A66" s="214">
        <v>2</v>
      </c>
      <c r="B66" s="228" t="s">
        <v>317</v>
      </c>
      <c r="C66" s="229" t="s">
        <v>306</v>
      </c>
      <c r="D66" s="228"/>
      <c r="E66" s="222"/>
      <c r="F66" s="222"/>
      <c r="G66" s="231"/>
    </row>
    <row r="67" spans="1:7" ht="47.25">
      <c r="A67" s="214">
        <v>3</v>
      </c>
      <c r="B67" s="228" t="s">
        <v>307</v>
      </c>
      <c r="C67" s="229" t="s">
        <v>308</v>
      </c>
      <c r="D67" s="228"/>
      <c r="E67" s="222"/>
      <c r="F67" s="222"/>
      <c r="G67" s="231"/>
    </row>
    <row r="68" spans="1:7" ht="47.25">
      <c r="A68" s="214">
        <v>4</v>
      </c>
      <c r="B68" s="228" t="s">
        <v>333</v>
      </c>
      <c r="C68" s="229" t="s">
        <v>0</v>
      </c>
      <c r="D68" s="228"/>
      <c r="E68" s="222"/>
      <c r="F68" s="222"/>
      <c r="G68" s="231"/>
    </row>
    <row r="69" spans="1:7" ht="15.75">
      <c r="A69" s="215" t="s">
        <v>232</v>
      </c>
      <c r="B69" s="228" t="s">
        <v>334</v>
      </c>
      <c r="C69" s="229" t="s">
        <v>0</v>
      </c>
      <c r="D69" s="228"/>
      <c r="E69" s="222"/>
      <c r="F69" s="222"/>
      <c r="G69" s="231"/>
    </row>
    <row r="70" spans="1:7" ht="31.5">
      <c r="A70" s="215" t="s">
        <v>363</v>
      </c>
      <c r="B70" s="228" t="s">
        <v>335</v>
      </c>
      <c r="C70" s="229" t="s">
        <v>0</v>
      </c>
      <c r="D70" s="228"/>
      <c r="E70" s="222"/>
      <c r="F70" s="222"/>
      <c r="G70" s="231"/>
    </row>
    <row r="71" spans="1:7" ht="78.75">
      <c r="A71" s="215" t="s">
        <v>234</v>
      </c>
      <c r="B71" s="228" t="s">
        <v>336</v>
      </c>
      <c r="C71" s="229" t="s">
        <v>0</v>
      </c>
      <c r="D71" s="228"/>
      <c r="E71" s="222"/>
      <c r="F71" s="222"/>
      <c r="G71" s="231"/>
    </row>
    <row r="72" spans="1:7" ht="31.5">
      <c r="A72" s="215" t="s">
        <v>364</v>
      </c>
      <c r="B72" s="228" t="s">
        <v>337</v>
      </c>
      <c r="C72" s="229" t="s">
        <v>0</v>
      </c>
      <c r="D72" s="228"/>
      <c r="E72" s="222"/>
      <c r="F72" s="222"/>
      <c r="G72" s="231"/>
    </row>
    <row r="73" spans="1:7" ht="15.75">
      <c r="A73" s="215" t="s">
        <v>235</v>
      </c>
      <c r="B73" s="228" t="s">
        <v>191</v>
      </c>
      <c r="C73" s="229" t="s">
        <v>0</v>
      </c>
      <c r="D73" s="228"/>
      <c r="E73" s="222"/>
      <c r="F73" s="222"/>
      <c r="G73" s="231"/>
    </row>
    <row r="74" spans="1:7" ht="31.5">
      <c r="A74" s="215" t="s">
        <v>365</v>
      </c>
      <c r="B74" s="228" t="s">
        <v>335</v>
      </c>
      <c r="C74" s="229" t="s">
        <v>0</v>
      </c>
      <c r="D74" s="228"/>
      <c r="E74" s="222"/>
      <c r="F74" s="222"/>
      <c r="G74" s="231"/>
    </row>
    <row r="75" spans="1:7" ht="31.5">
      <c r="A75" s="215" t="s">
        <v>366</v>
      </c>
      <c r="B75" s="228" t="s">
        <v>193</v>
      </c>
      <c r="C75" s="229" t="s">
        <v>0</v>
      </c>
      <c r="D75" s="228"/>
      <c r="E75" s="222"/>
      <c r="F75" s="222"/>
      <c r="G75" s="231"/>
    </row>
    <row r="76" spans="1:7" ht="31.5">
      <c r="A76" s="215" t="s">
        <v>367</v>
      </c>
      <c r="B76" s="228" t="s">
        <v>335</v>
      </c>
      <c r="C76" s="229" t="s">
        <v>0</v>
      </c>
      <c r="D76" s="228"/>
      <c r="E76" s="222"/>
      <c r="F76" s="222"/>
      <c r="G76" s="231"/>
    </row>
    <row r="77" spans="1:7" ht="15.75">
      <c r="A77" s="215" t="s">
        <v>368</v>
      </c>
      <c r="B77" s="228" t="s">
        <v>44</v>
      </c>
      <c r="C77" s="229" t="s">
        <v>0</v>
      </c>
      <c r="D77" s="228"/>
      <c r="E77" s="222"/>
      <c r="F77" s="222"/>
      <c r="G77" s="231"/>
    </row>
    <row r="78" spans="1:7" ht="31.5">
      <c r="A78" s="215" t="s">
        <v>369</v>
      </c>
      <c r="B78" s="228" t="s">
        <v>335</v>
      </c>
      <c r="C78" s="229" t="s">
        <v>0</v>
      </c>
      <c r="D78" s="228"/>
      <c r="E78" s="222"/>
      <c r="F78" s="222"/>
      <c r="G78" s="231"/>
    </row>
    <row r="79" spans="1:7" ht="31.5">
      <c r="A79" s="214">
        <v>5</v>
      </c>
      <c r="B79" s="228" t="s">
        <v>309</v>
      </c>
      <c r="C79" s="229" t="s">
        <v>29</v>
      </c>
      <c r="D79" s="228"/>
      <c r="E79" s="222"/>
      <c r="F79" s="222"/>
      <c r="G79" s="231"/>
    </row>
    <row r="80" spans="1:7" ht="47.25">
      <c r="A80" s="214">
        <v>6</v>
      </c>
      <c r="B80" s="228" t="s">
        <v>310</v>
      </c>
      <c r="C80" s="229" t="s">
        <v>29</v>
      </c>
      <c r="D80" s="228"/>
      <c r="E80" s="222"/>
      <c r="F80" s="222"/>
      <c r="G80" s="231"/>
    </row>
    <row r="81" spans="1:7" ht="31.5">
      <c r="A81" s="215" t="s">
        <v>242</v>
      </c>
      <c r="B81" s="228" t="s">
        <v>311</v>
      </c>
      <c r="C81" s="229" t="s">
        <v>29</v>
      </c>
      <c r="D81" s="228"/>
      <c r="E81" s="222"/>
      <c r="F81" s="222"/>
      <c r="G81" s="231"/>
    </row>
    <row r="82" spans="1:7" ht="31.5">
      <c r="A82" s="214">
        <v>7</v>
      </c>
      <c r="B82" s="228" t="s">
        <v>312</v>
      </c>
      <c r="C82" s="229" t="s">
        <v>29</v>
      </c>
      <c r="D82" s="228"/>
      <c r="E82" s="222"/>
      <c r="F82" s="222"/>
      <c r="G82" s="231"/>
    </row>
    <row r="83" spans="1:7" ht="31.5">
      <c r="A83" s="214">
        <v>8</v>
      </c>
      <c r="B83" s="228" t="s">
        <v>313</v>
      </c>
      <c r="C83" s="229" t="s">
        <v>29</v>
      </c>
      <c r="D83" s="228"/>
      <c r="E83" s="222"/>
      <c r="F83" s="222"/>
      <c r="G83" s="231"/>
    </row>
    <row r="84" spans="1:7">
      <c r="A84" s="306" t="s">
        <v>338</v>
      </c>
      <c r="B84" s="307"/>
      <c r="C84" s="307"/>
      <c r="D84" s="307"/>
      <c r="E84" s="307"/>
      <c r="F84" s="307"/>
      <c r="G84" s="308"/>
    </row>
    <row r="85" spans="1:7" ht="63">
      <c r="A85" s="214">
        <v>1</v>
      </c>
      <c r="B85" s="228" t="s">
        <v>339</v>
      </c>
      <c r="C85" s="229" t="s">
        <v>328</v>
      </c>
      <c r="D85" s="150">
        <f>D86+D87+D88+D89</f>
        <v>147</v>
      </c>
      <c r="E85" s="150">
        <f>E86+E87+E88+E89</f>
        <v>146</v>
      </c>
      <c r="F85" s="150">
        <f>F86+F87+F88+F89</f>
        <v>147</v>
      </c>
      <c r="G85" s="150">
        <f>G86+G87+G88+G89</f>
        <v>141</v>
      </c>
    </row>
    <row r="86" spans="1:7" ht="15.75">
      <c r="A86" s="215" t="s">
        <v>96</v>
      </c>
      <c r="B86" s="228" t="s">
        <v>329</v>
      </c>
      <c r="C86" s="229" t="s">
        <v>328</v>
      </c>
      <c r="D86" s="150">
        <v>146</v>
      </c>
      <c r="E86" s="150">
        <v>145</v>
      </c>
      <c r="F86" s="150">
        <v>146</v>
      </c>
      <c r="G86" s="232">
        <v>139</v>
      </c>
    </row>
    <row r="87" spans="1:7" ht="15.75">
      <c r="A87" s="215" t="s">
        <v>62</v>
      </c>
      <c r="B87" s="228" t="s">
        <v>331</v>
      </c>
      <c r="C87" s="229" t="s">
        <v>328</v>
      </c>
      <c r="D87" s="150">
        <v>0</v>
      </c>
      <c r="E87" s="150">
        <v>0</v>
      </c>
      <c r="F87" s="150">
        <v>0</v>
      </c>
      <c r="G87" s="232">
        <v>0</v>
      </c>
    </row>
    <row r="88" spans="1:7" ht="15.75">
      <c r="A88" s="215" t="s">
        <v>109</v>
      </c>
      <c r="B88" s="228" t="s">
        <v>332</v>
      </c>
      <c r="C88" s="229" t="s">
        <v>328</v>
      </c>
      <c r="D88" s="150">
        <v>1</v>
      </c>
      <c r="E88" s="150">
        <v>1</v>
      </c>
      <c r="F88" s="150">
        <v>1</v>
      </c>
      <c r="G88" s="232">
        <v>2</v>
      </c>
    </row>
    <row r="89" spans="1:7" ht="15.75">
      <c r="A89" s="215" t="s">
        <v>117</v>
      </c>
      <c r="B89" s="228" t="s">
        <v>292</v>
      </c>
      <c r="C89" s="229" t="s">
        <v>328</v>
      </c>
      <c r="D89" s="150">
        <v>0</v>
      </c>
      <c r="E89" s="150">
        <v>0</v>
      </c>
      <c r="F89" s="150">
        <v>0</v>
      </c>
      <c r="G89" s="232">
        <v>0</v>
      </c>
    </row>
    <row r="90" spans="1:7" ht="94.5">
      <c r="A90" s="214">
        <v>2</v>
      </c>
      <c r="B90" s="228" t="s">
        <v>340</v>
      </c>
      <c r="C90" s="229" t="s">
        <v>306</v>
      </c>
      <c r="D90" s="150">
        <f t="shared" ref="D90:G91" si="0">D28</f>
        <v>5</v>
      </c>
      <c r="E90" s="150">
        <f t="shared" si="0"/>
        <v>5</v>
      </c>
      <c r="F90" s="150">
        <f t="shared" si="0"/>
        <v>5</v>
      </c>
      <c r="G90" s="150">
        <f t="shared" si="0"/>
        <v>5</v>
      </c>
    </row>
    <row r="91" spans="1:7" ht="94.5">
      <c r="A91" s="214">
        <v>3</v>
      </c>
      <c r="B91" s="228" t="s">
        <v>341</v>
      </c>
      <c r="C91" s="229" t="s">
        <v>308</v>
      </c>
      <c r="D91" s="230">
        <f t="shared" si="0"/>
        <v>6695.9000000000005</v>
      </c>
      <c r="E91" s="230">
        <f t="shared" si="0"/>
        <v>8734.2166666666672</v>
      </c>
      <c r="F91" s="230">
        <f t="shared" si="0"/>
        <v>6138.333333333333</v>
      </c>
      <c r="G91" s="230">
        <f t="shared" si="0"/>
        <v>8248.2166666666653</v>
      </c>
    </row>
    <row r="92" spans="1:7" ht="47.25">
      <c r="A92" s="214">
        <v>4</v>
      </c>
      <c r="B92" s="228" t="s">
        <v>342</v>
      </c>
      <c r="C92" s="229" t="s">
        <v>0</v>
      </c>
      <c r="D92" s="150">
        <f>D93+D97+D99</f>
        <v>2488.5929999999998</v>
      </c>
      <c r="E92" s="150">
        <f>E93+E97+E99</f>
        <v>2688.3379999999997</v>
      </c>
      <c r="F92" s="150">
        <f>F93+F97+F99</f>
        <v>3479.0070000000001</v>
      </c>
      <c r="G92" s="150">
        <f>G93+G97+G99</f>
        <v>2486.2960000000003</v>
      </c>
    </row>
    <row r="93" spans="1:7" ht="15.75">
      <c r="A93" s="215" t="s">
        <v>232</v>
      </c>
      <c r="B93" s="228" t="s">
        <v>343</v>
      </c>
      <c r="C93" s="229" t="s">
        <v>0</v>
      </c>
      <c r="D93" s="35">
        <v>1110.518</v>
      </c>
      <c r="E93" s="35">
        <v>1204.4880000000001</v>
      </c>
      <c r="F93" s="150">
        <v>1493.8240000000001</v>
      </c>
      <c r="G93" s="231">
        <v>995.96100000000001</v>
      </c>
    </row>
    <row r="94" spans="1:7" ht="31.5">
      <c r="A94" s="215" t="s">
        <v>363</v>
      </c>
      <c r="B94" s="228" t="s">
        <v>335</v>
      </c>
      <c r="C94" s="229" t="s">
        <v>0</v>
      </c>
      <c r="D94" s="150">
        <v>0</v>
      </c>
      <c r="E94" s="150">
        <v>0</v>
      </c>
      <c r="F94" s="150">
        <v>0</v>
      </c>
      <c r="G94" s="233">
        <v>0</v>
      </c>
    </row>
    <row r="95" spans="1:7" ht="15.75">
      <c r="A95" s="215" t="s">
        <v>234</v>
      </c>
      <c r="B95" s="228" t="s">
        <v>344</v>
      </c>
      <c r="C95" s="229" t="s">
        <v>0</v>
      </c>
      <c r="D95" s="150">
        <v>0</v>
      </c>
      <c r="E95" s="150">
        <v>0</v>
      </c>
      <c r="F95" s="150">
        <v>0</v>
      </c>
      <c r="G95" s="233">
        <v>0</v>
      </c>
    </row>
    <row r="96" spans="1:7" ht="31.5">
      <c r="A96" s="215" t="s">
        <v>364</v>
      </c>
      <c r="B96" s="228" t="s">
        <v>335</v>
      </c>
      <c r="C96" s="229" t="s">
        <v>0</v>
      </c>
      <c r="D96" s="150">
        <v>0</v>
      </c>
      <c r="E96" s="150">
        <v>0</v>
      </c>
      <c r="F96" s="150">
        <v>0</v>
      </c>
      <c r="G96" s="233">
        <v>0</v>
      </c>
    </row>
    <row r="97" spans="1:7" ht="31.5">
      <c r="A97" s="215" t="s">
        <v>235</v>
      </c>
      <c r="B97" s="228" t="s">
        <v>345</v>
      </c>
      <c r="C97" s="229" t="s">
        <v>0</v>
      </c>
      <c r="D97" s="150">
        <v>340.51600000000002</v>
      </c>
      <c r="E97" s="150">
        <v>358.91699999999997</v>
      </c>
      <c r="F97" s="150">
        <v>529.41099999999994</v>
      </c>
      <c r="G97" s="233">
        <v>397.40499999999997</v>
      </c>
    </row>
    <row r="98" spans="1:7" ht="31.5">
      <c r="A98" s="215" t="s">
        <v>365</v>
      </c>
      <c r="B98" s="228" t="s">
        <v>335</v>
      </c>
      <c r="C98" s="229" t="s">
        <v>0</v>
      </c>
      <c r="D98" s="150">
        <f>D97</f>
        <v>340.51600000000002</v>
      </c>
      <c r="E98" s="150">
        <f>E97</f>
        <v>358.91699999999997</v>
      </c>
      <c r="F98" s="150">
        <f>F97</f>
        <v>529.41099999999994</v>
      </c>
      <c r="G98" s="233">
        <v>233.54300000000001</v>
      </c>
    </row>
    <row r="99" spans="1:7" ht="15.75">
      <c r="A99" s="215" t="s">
        <v>366</v>
      </c>
      <c r="B99" s="228" t="s">
        <v>346</v>
      </c>
      <c r="C99" s="229" t="s">
        <v>0</v>
      </c>
      <c r="D99" s="150">
        <v>1037.559</v>
      </c>
      <c r="E99" s="150">
        <v>1124.933</v>
      </c>
      <c r="F99" s="150">
        <v>1455.7719999999999</v>
      </c>
      <c r="G99" s="233">
        <v>1092.93</v>
      </c>
    </row>
    <row r="100" spans="1:7" ht="31.5">
      <c r="A100" s="215" t="s">
        <v>367</v>
      </c>
      <c r="B100" s="228" t="s">
        <v>335</v>
      </c>
      <c r="C100" s="229" t="s">
        <v>0</v>
      </c>
      <c r="D100" s="150">
        <f>D99</f>
        <v>1037.559</v>
      </c>
      <c r="E100" s="150">
        <f>E99</f>
        <v>1124.933</v>
      </c>
      <c r="F100" s="150">
        <f>F99</f>
        <v>1455.7719999999999</v>
      </c>
      <c r="G100" s="233">
        <v>1248.04</v>
      </c>
    </row>
    <row r="101" spans="1:7" ht="47.25">
      <c r="A101" s="214">
        <v>5</v>
      </c>
      <c r="B101" s="228" t="s">
        <v>347</v>
      </c>
      <c r="C101" s="229" t="s">
        <v>29</v>
      </c>
      <c r="D101" s="233">
        <f t="shared" ref="D101:G105" si="1">D30</f>
        <v>401.75400000000002</v>
      </c>
      <c r="E101" s="233">
        <f t="shared" si="1"/>
        <v>524.053</v>
      </c>
      <c r="F101" s="233">
        <f t="shared" si="1"/>
        <v>368.3</v>
      </c>
      <c r="G101" s="233">
        <f t="shared" si="1"/>
        <v>494.89299999999997</v>
      </c>
    </row>
    <row r="102" spans="1:7" ht="63">
      <c r="A102" s="214">
        <v>6</v>
      </c>
      <c r="B102" s="228" t="s">
        <v>348</v>
      </c>
      <c r="C102" s="229" t="s">
        <v>29</v>
      </c>
      <c r="D102" s="159">
        <f t="shared" si="1"/>
        <v>41.86</v>
      </c>
      <c r="E102" s="159">
        <f t="shared" si="1"/>
        <v>110.27500000000001</v>
      </c>
      <c r="F102" s="159">
        <f t="shared" si="1"/>
        <v>41.86</v>
      </c>
      <c r="G102" s="159">
        <f t="shared" si="1"/>
        <v>76.066000000000003</v>
      </c>
    </row>
    <row r="103" spans="1:7" ht="31.5">
      <c r="A103" s="215" t="s">
        <v>242</v>
      </c>
      <c r="B103" s="228" t="s">
        <v>311</v>
      </c>
      <c r="C103" s="229" t="s">
        <v>29</v>
      </c>
      <c r="D103" s="150">
        <f t="shared" si="1"/>
        <v>30.077999999999999</v>
      </c>
      <c r="E103" s="150">
        <f t="shared" si="1"/>
        <v>56.253999999999998</v>
      </c>
      <c r="F103" s="150">
        <f t="shared" si="1"/>
        <v>28.135999999999999</v>
      </c>
      <c r="G103" s="150">
        <f t="shared" si="1"/>
        <v>43.165999999999997</v>
      </c>
    </row>
    <row r="104" spans="1:7" ht="47.25">
      <c r="A104" s="214">
        <v>7</v>
      </c>
      <c r="B104" s="228" t="s">
        <v>349</v>
      </c>
      <c r="C104" s="229" t="s">
        <v>29</v>
      </c>
      <c r="D104" s="150">
        <f t="shared" si="1"/>
        <v>32.908999999999999</v>
      </c>
      <c r="E104" s="150">
        <f t="shared" si="1"/>
        <v>29.532</v>
      </c>
      <c r="F104" s="150">
        <f t="shared" si="1"/>
        <v>35.72</v>
      </c>
      <c r="G104" s="150">
        <f t="shared" si="1"/>
        <v>33.832999999999998</v>
      </c>
    </row>
    <row r="105" spans="1:7" ht="47.25">
      <c r="A105" s="214">
        <v>8</v>
      </c>
      <c r="B105" s="228" t="s">
        <v>350</v>
      </c>
      <c r="C105" s="229" t="s">
        <v>29</v>
      </c>
      <c r="D105" s="150">
        <f t="shared" si="1"/>
        <v>201.358</v>
      </c>
      <c r="E105" s="150">
        <f t="shared" si="1"/>
        <v>154.15700000000001</v>
      </c>
      <c r="F105" s="150">
        <f t="shared" si="1"/>
        <v>227.73</v>
      </c>
      <c r="G105" s="150">
        <f t="shared" si="1"/>
        <v>180.68700000000001</v>
      </c>
    </row>
    <row r="106" spans="1:7" ht="12.75" customHeight="1">
      <c r="A106" s="306" t="s">
        <v>351</v>
      </c>
      <c r="B106" s="307"/>
      <c r="C106" s="307"/>
      <c r="D106" s="307"/>
      <c r="E106" s="307"/>
      <c r="F106" s="307"/>
      <c r="G106" s="308"/>
    </row>
    <row r="107" spans="1:7" ht="63">
      <c r="A107" s="214">
        <v>1</v>
      </c>
      <c r="B107" s="228" t="s">
        <v>352</v>
      </c>
      <c r="C107" s="229" t="s">
        <v>328</v>
      </c>
      <c r="D107" s="222"/>
      <c r="E107" s="222"/>
      <c r="F107" s="222"/>
      <c r="G107" s="231"/>
    </row>
    <row r="108" spans="1:7" ht="15.75">
      <c r="A108" s="215" t="s">
        <v>96</v>
      </c>
      <c r="B108" s="228" t="s">
        <v>329</v>
      </c>
      <c r="C108" s="229" t="s">
        <v>328</v>
      </c>
      <c r="D108" s="222"/>
      <c r="E108" s="222"/>
      <c r="F108" s="222"/>
      <c r="G108" s="231"/>
    </row>
    <row r="109" spans="1:7" ht="15.75">
      <c r="A109" s="215" t="s">
        <v>62</v>
      </c>
      <c r="B109" s="228" t="s">
        <v>331</v>
      </c>
      <c r="C109" s="229" t="s">
        <v>328</v>
      </c>
      <c r="D109" s="222"/>
      <c r="E109" s="222"/>
      <c r="F109" s="222"/>
      <c r="G109" s="231"/>
    </row>
    <row r="110" spans="1:7" ht="15.75">
      <c r="A110" s="215" t="s">
        <v>109</v>
      </c>
      <c r="B110" s="228" t="s">
        <v>332</v>
      </c>
      <c r="C110" s="229" t="s">
        <v>328</v>
      </c>
      <c r="D110" s="222"/>
      <c r="E110" s="222"/>
      <c r="F110" s="222"/>
      <c r="G110" s="231"/>
    </row>
    <row r="111" spans="1:7" ht="15.75">
      <c r="A111" s="215" t="s">
        <v>117</v>
      </c>
      <c r="B111" s="228" t="s">
        <v>292</v>
      </c>
      <c r="C111" s="229" t="s">
        <v>328</v>
      </c>
      <c r="D111" s="222"/>
      <c r="E111" s="222"/>
      <c r="F111" s="222"/>
      <c r="G111" s="231"/>
    </row>
    <row r="112" spans="1:7" ht="94.5">
      <c r="A112" s="214">
        <v>2</v>
      </c>
      <c r="B112" s="228" t="s">
        <v>353</v>
      </c>
      <c r="C112" s="229" t="s">
        <v>306</v>
      </c>
      <c r="D112" s="222"/>
      <c r="E112" s="222"/>
      <c r="F112" s="222"/>
      <c r="G112" s="231"/>
    </row>
    <row r="113" spans="1:7" ht="94.5">
      <c r="A113" s="214">
        <v>3</v>
      </c>
      <c r="B113" s="228" t="s">
        <v>354</v>
      </c>
      <c r="C113" s="229" t="s">
        <v>308</v>
      </c>
      <c r="D113" s="222"/>
      <c r="E113" s="222"/>
      <c r="F113" s="222"/>
      <c r="G113" s="231"/>
    </row>
    <row r="114" spans="1:7" ht="47.25">
      <c r="A114" s="214">
        <v>4</v>
      </c>
      <c r="B114" s="228" t="s">
        <v>355</v>
      </c>
      <c r="C114" s="229" t="s">
        <v>370</v>
      </c>
      <c r="D114" s="222"/>
      <c r="E114" s="222"/>
      <c r="F114" s="222"/>
      <c r="G114" s="231"/>
    </row>
    <row r="115" spans="1:7" ht="15.75">
      <c r="A115" s="215" t="s">
        <v>232</v>
      </c>
      <c r="B115" s="228" t="s">
        <v>343</v>
      </c>
      <c r="C115" s="229" t="s">
        <v>370</v>
      </c>
      <c r="D115" s="222"/>
      <c r="E115" s="222"/>
      <c r="F115" s="222"/>
      <c r="G115" s="231"/>
    </row>
    <row r="116" spans="1:7" ht="31.5">
      <c r="A116" s="215" t="s">
        <v>363</v>
      </c>
      <c r="B116" s="228" t="s">
        <v>335</v>
      </c>
      <c r="C116" s="229" t="s">
        <v>370</v>
      </c>
      <c r="D116" s="222"/>
      <c r="E116" s="222"/>
      <c r="F116" s="222"/>
      <c r="G116" s="231"/>
    </row>
    <row r="117" spans="1:7" ht="15.75">
      <c r="A117" s="215" t="s">
        <v>234</v>
      </c>
      <c r="B117" s="228" t="s">
        <v>344</v>
      </c>
      <c r="C117" s="229" t="s">
        <v>370</v>
      </c>
      <c r="D117" s="222"/>
      <c r="E117" s="222"/>
      <c r="F117" s="222"/>
      <c r="G117" s="231"/>
    </row>
    <row r="118" spans="1:7" ht="31.5">
      <c r="A118" s="215" t="s">
        <v>364</v>
      </c>
      <c r="B118" s="228" t="s">
        <v>335</v>
      </c>
      <c r="C118" s="229" t="s">
        <v>370</v>
      </c>
      <c r="D118" s="222"/>
      <c r="E118" s="222"/>
      <c r="F118" s="222"/>
      <c r="G118" s="231"/>
    </row>
    <row r="119" spans="1:7" ht="31.5">
      <c r="A119" s="215" t="s">
        <v>235</v>
      </c>
      <c r="B119" s="228" t="s">
        <v>345</v>
      </c>
      <c r="C119" s="229" t="s">
        <v>370</v>
      </c>
      <c r="D119" s="222"/>
      <c r="E119" s="222"/>
      <c r="F119" s="222"/>
      <c r="G119" s="231"/>
    </row>
    <row r="120" spans="1:7" ht="31.5">
      <c r="A120" s="215" t="s">
        <v>365</v>
      </c>
      <c r="B120" s="228" t="s">
        <v>335</v>
      </c>
      <c r="C120" s="229" t="s">
        <v>370</v>
      </c>
      <c r="D120" s="222"/>
      <c r="E120" s="222"/>
      <c r="F120" s="222"/>
      <c r="G120" s="231"/>
    </row>
    <row r="121" spans="1:7" ht="15.75">
      <c r="A121" s="215" t="s">
        <v>366</v>
      </c>
      <c r="B121" s="228" t="s">
        <v>346</v>
      </c>
      <c r="C121" s="229" t="s">
        <v>370</v>
      </c>
      <c r="D121" s="222"/>
      <c r="E121" s="222"/>
      <c r="F121" s="222"/>
      <c r="G121" s="231"/>
    </row>
    <row r="122" spans="1:7" ht="31.5">
      <c r="A122" s="215" t="s">
        <v>367</v>
      </c>
      <c r="B122" s="228" t="s">
        <v>335</v>
      </c>
      <c r="C122" s="229" t="s">
        <v>370</v>
      </c>
      <c r="D122" s="222"/>
      <c r="E122" s="222"/>
      <c r="F122" s="222"/>
      <c r="G122" s="231"/>
    </row>
    <row r="123" spans="1:7" ht="47.25">
      <c r="A123" s="214">
        <v>5</v>
      </c>
      <c r="B123" s="228" t="s">
        <v>347</v>
      </c>
      <c r="C123" s="229" t="s">
        <v>29</v>
      </c>
      <c r="D123" s="222"/>
      <c r="E123" s="222"/>
      <c r="F123" s="222"/>
      <c r="G123" s="231"/>
    </row>
    <row r="124" spans="1:7" ht="63">
      <c r="A124" s="214">
        <v>6</v>
      </c>
      <c r="B124" s="228" t="s">
        <v>348</v>
      </c>
      <c r="C124" s="229" t="s">
        <v>29</v>
      </c>
      <c r="D124" s="222"/>
      <c r="E124" s="222"/>
      <c r="F124" s="222"/>
      <c r="G124" s="231"/>
    </row>
    <row r="125" spans="1:7" ht="31.5">
      <c r="A125" s="215" t="s">
        <v>242</v>
      </c>
      <c r="B125" s="228" t="s">
        <v>311</v>
      </c>
      <c r="C125" s="229" t="s">
        <v>29</v>
      </c>
      <c r="D125" s="222"/>
      <c r="E125" s="222"/>
      <c r="F125" s="222"/>
      <c r="G125" s="231"/>
    </row>
    <row r="126" spans="1:7" ht="47.25">
      <c r="A126" s="214">
        <v>7</v>
      </c>
      <c r="B126" s="228" t="s">
        <v>349</v>
      </c>
      <c r="C126" s="229" t="s">
        <v>29</v>
      </c>
      <c r="D126" s="222"/>
      <c r="E126" s="222"/>
      <c r="F126" s="222"/>
      <c r="G126" s="231"/>
    </row>
    <row r="127" spans="1:7" ht="47.25">
      <c r="A127" s="214">
        <v>8</v>
      </c>
      <c r="B127" s="228" t="s">
        <v>350</v>
      </c>
      <c r="C127" s="229" t="s">
        <v>29</v>
      </c>
      <c r="D127" s="222"/>
      <c r="E127" s="222"/>
      <c r="F127" s="222"/>
      <c r="G127" s="231"/>
    </row>
    <row r="128" spans="1:7" ht="15.75">
      <c r="A128" s="218"/>
      <c r="B128" s="234"/>
      <c r="C128" s="234"/>
      <c r="D128" s="235"/>
      <c r="E128" s="235"/>
      <c r="F128" s="235"/>
      <c r="G128" s="221"/>
    </row>
    <row r="129" spans="1:8" s="118" customFormat="1" ht="15.75">
      <c r="A129" s="118" t="s">
        <v>164</v>
      </c>
      <c r="B129" s="20"/>
      <c r="C129" s="20"/>
      <c r="D129" s="20"/>
      <c r="E129" s="20"/>
      <c r="F129" s="20"/>
      <c r="G129" s="15"/>
      <c r="H129" s="16"/>
    </row>
    <row r="130" spans="1:8" s="209" customFormat="1" ht="15.75">
      <c r="A130" s="118" t="s">
        <v>67</v>
      </c>
      <c r="B130" s="21"/>
      <c r="C130" s="21"/>
      <c r="D130" s="21"/>
      <c r="E130" s="21"/>
      <c r="F130" s="21"/>
      <c r="G130" s="21"/>
      <c r="H130" s="22"/>
    </row>
    <row r="131" spans="1:8" s="118" customFormat="1" ht="16.5">
      <c r="A131" s="118" t="s">
        <v>165</v>
      </c>
      <c r="B131" s="21"/>
      <c r="C131" s="21"/>
      <c r="D131" s="21"/>
      <c r="E131" s="21"/>
      <c r="G131" s="172" t="s">
        <v>4</v>
      </c>
    </row>
    <row r="132" spans="1:8" s="209" customFormat="1" ht="15.75">
      <c r="A132" s="21"/>
      <c r="B132" s="21"/>
      <c r="C132" s="21"/>
      <c r="D132" s="21"/>
      <c r="E132" s="21"/>
      <c r="F132" s="21"/>
      <c r="G132" s="21"/>
    </row>
    <row r="133" spans="1:8" s="209" customFormat="1" ht="15.75">
      <c r="A133" s="118" t="s">
        <v>166</v>
      </c>
      <c r="B133" s="21"/>
      <c r="C133" s="21"/>
      <c r="D133" s="21"/>
      <c r="E133" s="21"/>
      <c r="F133" s="21"/>
      <c r="G133" s="21"/>
    </row>
    <row r="134" spans="1:8" s="209" customFormat="1" ht="15.75">
      <c r="A134" s="118" t="s">
        <v>67</v>
      </c>
      <c r="B134" s="21"/>
      <c r="C134" s="21"/>
      <c r="D134" s="21"/>
      <c r="E134" s="21"/>
      <c r="F134" s="21"/>
      <c r="G134" s="21"/>
    </row>
    <row r="135" spans="1:8" s="209" customFormat="1" ht="16.5">
      <c r="A135" s="118" t="s">
        <v>165</v>
      </c>
      <c r="B135" s="21"/>
      <c r="C135" s="21"/>
      <c r="D135" s="21"/>
      <c r="E135" s="21"/>
      <c r="G135" s="62" t="s">
        <v>73</v>
      </c>
    </row>
    <row r="136" spans="1:8" s="173" customFormat="1" ht="15.75"/>
    <row r="137" spans="1:8" s="174" customFormat="1" ht="11.25">
      <c r="A137" s="39" t="s">
        <v>170</v>
      </c>
    </row>
    <row r="138" spans="1:8" s="174" customFormat="1" ht="11.25">
      <c r="A138" s="39" t="s">
        <v>72</v>
      </c>
    </row>
  </sheetData>
  <mergeCells count="20">
    <mergeCell ref="D1:H1"/>
    <mergeCell ref="D2:H2"/>
    <mergeCell ref="D3:H3"/>
    <mergeCell ref="D4:H4"/>
    <mergeCell ref="A12:G12"/>
    <mergeCell ref="A13:G13"/>
    <mergeCell ref="D5:H5"/>
    <mergeCell ref="D6:H6"/>
    <mergeCell ref="D7:H7"/>
    <mergeCell ref="D8:H8"/>
    <mergeCell ref="A106:G106"/>
    <mergeCell ref="A84:G84"/>
    <mergeCell ref="B18:G18"/>
    <mergeCell ref="B35:G35"/>
    <mergeCell ref="B59:F59"/>
    <mergeCell ref="A11:G11"/>
    <mergeCell ref="A15:A16"/>
    <mergeCell ref="B15:B16"/>
    <mergeCell ref="C15:C16"/>
    <mergeCell ref="D15:G15"/>
  </mergeCells>
  <phoneticPr fontId="1" type="noConversion"/>
  <pageMargins left="0.75" right="0.67" top="0.25" bottom="0.23" header="0.28000000000000003" footer="0.26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Дод2</vt:lpstr>
      <vt:lpstr>Дод3</vt:lpstr>
      <vt:lpstr>Дод4</vt:lpstr>
      <vt:lpstr>Дод5</vt:lpstr>
      <vt:lpstr>Дод7</vt:lpstr>
      <vt:lpstr>Дод8</vt:lpstr>
      <vt:lpstr>Дод9</vt:lpstr>
      <vt:lpstr>Дод10</vt:lpstr>
      <vt:lpstr>Дод13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Виталий</cp:lastModifiedBy>
  <cp:lastPrinted>2019-08-22T05:35:55Z</cp:lastPrinted>
  <dcterms:created xsi:type="dcterms:W3CDTF">1996-10-08T23:32:33Z</dcterms:created>
  <dcterms:modified xsi:type="dcterms:W3CDTF">2019-09-24T05:38:35Z</dcterms:modified>
</cp:coreProperties>
</file>