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Виталий\Desktop\на сайт\17.12.20020\"/>
    </mc:Choice>
  </mc:AlternateContent>
  <bookViews>
    <workbookView xWindow="0" yWindow="765" windowWidth="15480" windowHeight="9435" activeTab="1"/>
  </bookViews>
  <sheets>
    <sheet name="дод.2  " sheetId="20" r:id="rId1"/>
    <sheet name="дод.3" sheetId="19" r:id="rId2"/>
  </sheets>
  <externalReferences>
    <externalReference r:id="rId3"/>
  </externalReferences>
  <definedNames>
    <definedName name="_xlnm.Print_Titles" localSheetId="0">'дод.2  '!$10:$10</definedName>
    <definedName name="_xlnm.Print_Titles" localSheetId="1">дод.3!$10:$13</definedName>
    <definedName name="_xlnm.Print_Area" localSheetId="0">'дод.2  '!$A$1:$F$25</definedName>
    <definedName name="_xlnm.Print_Area" localSheetId="1">дод.3!$A$1:$P$57</definedName>
  </definedNames>
  <calcPr calcId="162913" fullCalcOnLoad="1"/>
</workbook>
</file>

<file path=xl/calcChain.xml><?xml version="1.0" encoding="utf-8"?>
<calcChain xmlns="http://schemas.openxmlformats.org/spreadsheetml/2006/main">
  <c r="F42" i="19" l="1"/>
  <c r="O42" i="19"/>
  <c r="D16" i="20"/>
  <c r="E16" i="20"/>
  <c r="E13" i="20" s="1"/>
  <c r="E12" i="20" s="1"/>
  <c r="F16" i="20"/>
  <c r="J42" i="19"/>
  <c r="F35" i="19"/>
  <c r="K35" i="19"/>
  <c r="O35" i="19"/>
  <c r="F52" i="19"/>
  <c r="F51" i="19" s="1"/>
  <c r="F24" i="19"/>
  <c r="O41" i="19"/>
  <c r="J41" i="19" s="1"/>
  <c r="P41" i="19" s="1"/>
  <c r="K41" i="19"/>
  <c r="L37" i="19"/>
  <c r="F37" i="19"/>
  <c r="F30" i="19"/>
  <c r="E30" i="19" s="1"/>
  <c r="P30" i="19" s="1"/>
  <c r="F26" i="19"/>
  <c r="D14" i="20"/>
  <c r="E14" i="20"/>
  <c r="O39" i="19"/>
  <c r="K39" i="19"/>
  <c r="E35" i="19"/>
  <c r="P35" i="19" s="1"/>
  <c r="F34" i="19"/>
  <c r="E34" i="19"/>
  <c r="E33" i="19" s="1"/>
  <c r="O33" i="19"/>
  <c r="E42" i="19"/>
  <c r="P42" i="19"/>
  <c r="J17" i="19"/>
  <c r="L20" i="19"/>
  <c r="L19" i="19"/>
  <c r="J19" i="19" s="1"/>
  <c r="F23" i="19"/>
  <c r="E23" i="19"/>
  <c r="P23" i="19" s="1"/>
  <c r="E25" i="19"/>
  <c r="E26" i="19"/>
  <c r="E24" i="19"/>
  <c r="E22" i="19"/>
  <c r="F29" i="19"/>
  <c r="E29" i="19" s="1"/>
  <c r="L28" i="19"/>
  <c r="J30" i="19"/>
  <c r="F32" i="19"/>
  <c r="E32" i="19"/>
  <c r="E31" i="19" s="1"/>
  <c r="L50" i="19"/>
  <c r="J50" i="19"/>
  <c r="J49" i="19" s="1"/>
  <c r="P49" i="19"/>
  <c r="E37" i="19"/>
  <c r="E36" i="19"/>
  <c r="E52" i="19"/>
  <c r="E51" i="19" s="1"/>
  <c r="P51" i="19" s="1"/>
  <c r="O38" i="19"/>
  <c r="O17" i="19"/>
  <c r="O16" i="19"/>
  <c r="O54" i="19" s="1"/>
  <c r="L49" i="19"/>
  <c r="J16" i="19"/>
  <c r="H29" i="19"/>
  <c r="H27" i="19"/>
  <c r="H32" i="19"/>
  <c r="H31" i="19"/>
  <c r="G17" i="19"/>
  <c r="G16" i="19" s="1"/>
  <c r="G22" i="19"/>
  <c r="G28" i="19"/>
  <c r="G29" i="19"/>
  <c r="G27" i="19" s="1"/>
  <c r="G32" i="19"/>
  <c r="G31" i="19" s="1"/>
  <c r="F33" i="19"/>
  <c r="F38" i="19"/>
  <c r="F22" i="19"/>
  <c r="F27" i="19"/>
  <c r="F31" i="19"/>
  <c r="F36" i="19"/>
  <c r="E47" i="19"/>
  <c r="P47" i="19" s="1"/>
  <c r="F47" i="19"/>
  <c r="E48" i="19"/>
  <c r="P48" i="19"/>
  <c r="O34" i="19"/>
  <c r="K34" i="19"/>
  <c r="K33" i="19" s="1"/>
  <c r="O52" i="19"/>
  <c r="K52" i="19"/>
  <c r="K51" i="19" s="1"/>
  <c r="O20" i="19"/>
  <c r="K20" i="19"/>
  <c r="F13" i="20"/>
  <c r="F12" i="20" s="1"/>
  <c r="F23" i="20" s="1"/>
  <c r="C15" i="20"/>
  <c r="F17" i="20"/>
  <c r="F18" i="20"/>
  <c r="F19" i="20"/>
  <c r="E20" i="20"/>
  <c r="F20" i="20"/>
  <c r="D21" i="20"/>
  <c r="C21" i="20" s="1"/>
  <c r="D22" i="20"/>
  <c r="F22" i="20"/>
  <c r="O28" i="19"/>
  <c r="O27" i="19" s="1"/>
  <c r="K28" i="19"/>
  <c r="K27" i="19" s="1"/>
  <c r="F44" i="19"/>
  <c r="F43" i="19" s="1"/>
  <c r="F46" i="19"/>
  <c r="O40" i="19"/>
  <c r="J40" i="19" s="1"/>
  <c r="P40" i="19" s="1"/>
  <c r="K40" i="19"/>
  <c r="K38" i="19" s="1"/>
  <c r="E19" i="19"/>
  <c r="P19" i="19" s="1"/>
  <c r="E17" i="19"/>
  <c r="P17" i="19" s="1"/>
  <c r="P16" i="19" s="1"/>
  <c r="E16" i="19"/>
  <c r="E28" i="19"/>
  <c r="E46" i="19"/>
  <c r="E44" i="19"/>
  <c r="E43" i="19" s="1"/>
  <c r="P43" i="19" s="1"/>
  <c r="F19" i="19"/>
  <c r="F54" i="19" s="1"/>
  <c r="F16" i="19"/>
  <c r="F45" i="19"/>
  <c r="G19" i="19"/>
  <c r="G54" i="19" s="1"/>
  <c r="O19" i="19"/>
  <c r="J52" i="19"/>
  <c r="J51" i="19" s="1"/>
  <c r="K19" i="19"/>
  <c r="O51" i="19"/>
  <c r="H16" i="19"/>
  <c r="H54" i="19" s="1"/>
  <c r="I16" i="19"/>
  <c r="K16" i="19"/>
  <c r="K14" i="19" s="1"/>
  <c r="K15" i="19" s="1"/>
  <c r="M16" i="19"/>
  <c r="N16" i="19"/>
  <c r="N54" i="19" s="1"/>
  <c r="L17" i="19"/>
  <c r="L16" i="19" s="1"/>
  <c r="E18" i="19"/>
  <c r="P18" i="19"/>
  <c r="H19" i="19"/>
  <c r="J20" i="19"/>
  <c r="P20" i="19" s="1"/>
  <c r="P21" i="19"/>
  <c r="H22" i="19"/>
  <c r="I22" i="19"/>
  <c r="I54" i="19" s="1"/>
  <c r="K22" i="19"/>
  <c r="M22" i="19"/>
  <c r="M54" i="19" s="1"/>
  <c r="N22" i="19"/>
  <c r="O22" i="19"/>
  <c r="P24" i="19"/>
  <c r="P25" i="19"/>
  <c r="J26" i="19"/>
  <c r="J22" i="19" s="1"/>
  <c r="L26" i="19"/>
  <c r="L22" i="19" s="1"/>
  <c r="P26" i="19"/>
  <c r="M27" i="19"/>
  <c r="N27" i="19"/>
  <c r="P29" i="19"/>
  <c r="K31" i="19"/>
  <c r="L31" i="19"/>
  <c r="M31" i="19"/>
  <c r="N31" i="19"/>
  <c r="O31" i="19"/>
  <c r="J32" i="19"/>
  <c r="J31" i="19" s="1"/>
  <c r="L32" i="19"/>
  <c r="G33" i="19"/>
  <c r="H33" i="19"/>
  <c r="M33" i="19"/>
  <c r="N33" i="19"/>
  <c r="J34" i="19"/>
  <c r="L34" i="19"/>
  <c r="P34" i="19"/>
  <c r="L35" i="19"/>
  <c r="J35" i="19" s="1"/>
  <c r="G36" i="19"/>
  <c r="H36" i="19"/>
  <c r="I36" i="19"/>
  <c r="K36" i="19"/>
  <c r="M36" i="19"/>
  <c r="N36" i="19"/>
  <c r="O36" i="19"/>
  <c r="G38" i="19"/>
  <c r="H38" i="19"/>
  <c r="M38" i="19"/>
  <c r="N38" i="19"/>
  <c r="E39" i="19"/>
  <c r="E38" i="19" s="1"/>
  <c r="L39" i="19"/>
  <c r="E41" i="19"/>
  <c r="G43" i="19"/>
  <c r="H43" i="19"/>
  <c r="I43" i="19"/>
  <c r="K43" i="19"/>
  <c r="L43" i="19"/>
  <c r="M43" i="19"/>
  <c r="N43" i="19"/>
  <c r="O43" i="19"/>
  <c r="J44" i="19"/>
  <c r="J43" i="19" s="1"/>
  <c r="P44" i="19"/>
  <c r="E49" i="19"/>
  <c r="F49" i="19"/>
  <c r="G49" i="19"/>
  <c r="H49" i="19"/>
  <c r="I49" i="19"/>
  <c r="K49" i="19"/>
  <c r="M49" i="19"/>
  <c r="N49" i="19"/>
  <c r="O49" i="19"/>
  <c r="E50" i="19"/>
  <c r="P50" i="19"/>
  <c r="G51" i="19"/>
  <c r="H51" i="19"/>
  <c r="L51" i="19"/>
  <c r="M51" i="19"/>
  <c r="N51" i="19"/>
  <c r="F53" i="19"/>
  <c r="E53" i="19" s="1"/>
  <c r="O53" i="19"/>
  <c r="J53" i="19" s="1"/>
  <c r="P53" i="19"/>
  <c r="E23" i="20" l="1"/>
  <c r="E17" i="20"/>
  <c r="E18" i="20"/>
  <c r="E19" i="20"/>
  <c r="P31" i="19"/>
  <c r="E27" i="19"/>
  <c r="H14" i="19"/>
  <c r="H15" i="19" s="1"/>
  <c r="M14" i="19"/>
  <c r="M15" i="19" s="1"/>
  <c r="K54" i="19"/>
  <c r="J28" i="19"/>
  <c r="L27" i="19"/>
  <c r="L54" i="19" s="1"/>
  <c r="D13" i="20"/>
  <c r="C14" i="20"/>
  <c r="D20" i="20"/>
  <c r="C20" i="20" s="1"/>
  <c r="J37" i="19"/>
  <c r="L36" i="19"/>
  <c r="P52" i="19"/>
  <c r="J39" i="19"/>
  <c r="L38" i="19"/>
  <c r="L33" i="19"/>
  <c r="J33" i="19" s="1"/>
  <c r="P33" i="19" s="1"/>
  <c r="P32" i="19"/>
  <c r="L14" i="19"/>
  <c r="L15" i="19" s="1"/>
  <c r="I14" i="19"/>
  <c r="I15" i="19" s="1"/>
  <c r="E45" i="19"/>
  <c r="P45" i="19" s="1"/>
  <c r="P46" i="19"/>
  <c r="E14" i="19"/>
  <c r="E15" i="19" s="1"/>
  <c r="E22" i="20"/>
  <c r="F14" i="19"/>
  <c r="F15" i="19" s="1"/>
  <c r="O14" i="19"/>
  <c r="O15" i="19" s="1"/>
  <c r="G14" i="19"/>
  <c r="G15" i="19" s="1"/>
  <c r="P22" i="19"/>
  <c r="N14" i="19"/>
  <c r="N15" i="19" s="1"/>
  <c r="J38" i="19" l="1"/>
  <c r="P39" i="19"/>
  <c r="P38" i="19" s="1"/>
  <c r="C13" i="20"/>
  <c r="D12" i="20"/>
  <c r="J27" i="19"/>
  <c r="P28" i="19"/>
  <c r="P37" i="19"/>
  <c r="J36" i="19"/>
  <c r="P36" i="19" s="1"/>
  <c r="P27" i="19"/>
  <c r="P54" i="19" s="1"/>
  <c r="E54" i="19"/>
  <c r="J54" i="19" l="1"/>
  <c r="J14" i="19"/>
  <c r="J15" i="19" s="1"/>
  <c r="C12" i="20"/>
  <c r="D17" i="20"/>
  <c r="C17" i="20" s="1"/>
  <c r="D18" i="20"/>
  <c r="C18" i="20" s="1"/>
  <c r="D19" i="20"/>
  <c r="C19" i="20" s="1"/>
  <c r="D23" i="20"/>
  <c r="C23" i="20" s="1"/>
  <c r="P14" i="19"/>
  <c r="P15" i="19" s="1"/>
</calcChain>
</file>

<file path=xl/sharedStrings.xml><?xml version="1.0" encoding="utf-8"?>
<sst xmlns="http://schemas.openxmlformats.org/spreadsheetml/2006/main" count="172" uniqueCount="146">
  <si>
    <t>Загальний фонд</t>
  </si>
  <si>
    <t>Спеціальний фонд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</si>
  <si>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</si>
  <si>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</si>
  <si>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</si>
  <si>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</si>
  <si>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</si>
  <si>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</si>
  <si>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0111</t>
  </si>
  <si>
    <t>0490</t>
  </si>
  <si>
    <t>грн.</t>
  </si>
  <si>
    <t>0910</t>
  </si>
  <si>
    <t>Соціальний захист та соціальне забезпечення</t>
  </si>
  <si>
    <t>1090</t>
  </si>
  <si>
    <t>Культура і мистецтво</t>
  </si>
  <si>
    <t>0828</t>
  </si>
  <si>
    <t>Фізична культура і спорт</t>
  </si>
  <si>
    <t>0810</t>
  </si>
  <si>
    <t>Житлово-комунальне господарство</t>
  </si>
  <si>
    <t>0620</t>
  </si>
  <si>
    <t xml:space="preserve"> грн.</t>
  </si>
  <si>
    <t>Забезпечення діяльності місцевих центрів фізичного здоров'я населення  "Спорт для всіх" та проведення фізкультурно-масових заходів серед населення регіону</t>
  </si>
  <si>
    <t>1050</t>
  </si>
  <si>
    <t>Організація та проведення громадських робіт</t>
  </si>
  <si>
    <t>0150</t>
  </si>
  <si>
    <t xml:space="preserve">Організаційне, інформаційно-аналітичне та матеріально-технічне забезпечення діяльності обласної  ради, районної ради, районної у місті ради (у разі її створення), міської, селищної, сільської рад  </t>
  </si>
  <si>
    <t>Надання дошкільної освіти</t>
  </si>
  <si>
    <t>1000</t>
  </si>
  <si>
    <t>Освіта</t>
  </si>
  <si>
    <t>0950</t>
  </si>
  <si>
    <t>Підвищення кваліфікації, перепідготовка кадрів закладами післядипломної  освіти</t>
  </si>
  <si>
    <t>0829</t>
  </si>
  <si>
    <t>Організація благоустрою населених пунктів</t>
  </si>
  <si>
    <t>Будівництво та регіональний розвиток</t>
  </si>
  <si>
    <t>Інші програми та заходи, пов'язані з економічною діяльністю</t>
  </si>
  <si>
    <t>Експлуатація та технічне обслуговування житлового фонду</t>
  </si>
  <si>
    <t>0443</t>
  </si>
  <si>
    <t>Будівництво об'єктів житлово-комунального господарства</t>
  </si>
  <si>
    <t xml:space="preserve">Охорона навколишнього природного середовища </t>
  </si>
  <si>
    <t>0540</t>
  </si>
  <si>
    <t>Забезпечення діяльності палаців і будинків культури, клубів, центрів дозвілля та інших клубних закладів</t>
  </si>
  <si>
    <t>Будівництво інших обєктів соціальної та виробничої інфраструктури комунальної власності</t>
  </si>
  <si>
    <t>Інші субвенції з місцевого бюджету</t>
  </si>
  <si>
    <t xml:space="preserve">Інші  заходи у сфері соціального захисту і соціального забезпечення </t>
  </si>
  <si>
    <t>Забезпечення діяльності інших закладів в галузі культури і мистецтва</t>
  </si>
  <si>
    <t>Інші  заходи в галузі культури і мистецтва</t>
  </si>
  <si>
    <t>Сільське, лісове, рибне господарство та мисливство</t>
  </si>
  <si>
    <t>0421</t>
  </si>
  <si>
    <t>Здійснення заходів із землеустрою</t>
  </si>
  <si>
    <t>Усього</t>
  </si>
  <si>
    <t>Найменування головного розпорядника коштів місцевого бюджету, відповідального виконавця, найменування  бюджетної програми згідно з Типовою програмною класифікацією видатків та кредитивуння місцевих бюджетів</t>
  </si>
  <si>
    <t>Додаток 3</t>
  </si>
  <si>
    <t>0210000</t>
  </si>
  <si>
    <t>Військово-цивільна адміністрація м. Волноваха Волноваського району Донецької області</t>
  </si>
  <si>
    <t>0210150</t>
  </si>
  <si>
    <t>0211000</t>
  </si>
  <si>
    <t>0211010</t>
  </si>
  <si>
    <t>0211140</t>
  </si>
  <si>
    <t>0213000</t>
  </si>
  <si>
    <t>0213210</t>
  </si>
  <si>
    <t>0213242</t>
  </si>
  <si>
    <t>0214000</t>
  </si>
  <si>
    <t>0214060</t>
  </si>
  <si>
    <t>0214081</t>
  </si>
  <si>
    <t>0214082</t>
  </si>
  <si>
    <t>0215000</t>
  </si>
  <si>
    <t>0215061</t>
  </si>
  <si>
    <t>0216000</t>
  </si>
  <si>
    <t>0216011</t>
  </si>
  <si>
    <t>0216030</t>
  </si>
  <si>
    <t>0217300</t>
  </si>
  <si>
    <t>0217310</t>
  </si>
  <si>
    <t>0217330</t>
  </si>
  <si>
    <t>0213090</t>
  </si>
  <si>
    <t>1030</t>
  </si>
  <si>
    <t>0200000</t>
  </si>
  <si>
    <t>0218330</t>
  </si>
  <si>
    <t>0218300</t>
  </si>
  <si>
    <t>0217693</t>
  </si>
  <si>
    <t>0217600</t>
  </si>
  <si>
    <t>до розпорядження</t>
  </si>
  <si>
    <t>Видатки на поховання учасників бойових дій та осіб з інвалідністю внаслідок  війни</t>
  </si>
  <si>
    <t xml:space="preserve">Усього </t>
  </si>
  <si>
    <t>адміністрації м. Волноваха</t>
  </si>
  <si>
    <t xml:space="preserve">керівника військово-цивільної </t>
  </si>
  <si>
    <t>Розподіл видатків  міського бюджету міста Волноваха на 2020 рік</t>
  </si>
  <si>
    <t>0213140</t>
  </si>
  <si>
    <t>1040</t>
  </si>
  <si>
    <t>0217130</t>
  </si>
  <si>
    <t>0217100</t>
  </si>
  <si>
    <t>0180</t>
  </si>
  <si>
    <t>"Оздоровлення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</si>
  <si>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0219700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</si>
  <si>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</si>
  <si>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0219770</t>
  </si>
  <si>
    <t>Інша діяльність у сфері екології та охорони природних ресурсів</t>
  </si>
  <si>
    <t>Інші заходи, пов`язані з економічною діяльністю</t>
  </si>
  <si>
    <t>І.В. Лубінець</t>
  </si>
  <si>
    <t>Керівник військово-цивільної адміністрації                                                                     І.В.Лубінець</t>
  </si>
  <si>
    <t>(код бюджету)</t>
  </si>
  <si>
    <t>05304301000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</si>
  <si>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</si>
  <si>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</si>
  <si>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</si>
  <si>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 xml:space="preserve"> у тому чіислі бюджет розвитку</t>
  </si>
  <si>
    <t>0610</t>
  </si>
  <si>
    <t>0217321</t>
  </si>
  <si>
    <t>Будівництво освітніх установ та закладів</t>
  </si>
  <si>
    <t>Захист населення і територій від надзвичайних ситуацій техногенного та природного характеру</t>
  </si>
  <si>
    <t>0218100</t>
  </si>
  <si>
    <t>0218110</t>
  </si>
  <si>
    <t>0320</t>
  </si>
  <si>
    <t>Заходи із запобігання та ліквідації надзвичайних ситуацій та наслідків стихійного лиха</t>
  </si>
  <si>
    <t>Субвенція з місцевого бюджету державному бюджету на виконання програм соціально-економічного розвитку регіонів</t>
  </si>
  <si>
    <t>0219800</t>
  </si>
  <si>
    <t>Інша діяльність у сфері державного управління</t>
  </si>
  <si>
    <t>0210180</t>
  </si>
  <si>
    <t>0133</t>
  </si>
  <si>
    <t>0210100</t>
  </si>
  <si>
    <t>0100</t>
  </si>
  <si>
    <t>Державне управління</t>
  </si>
  <si>
    <t>0217370</t>
  </si>
  <si>
    <t>Реалізація інших заходів щодо соціально-економічного розвитку територій</t>
  </si>
  <si>
    <t>Додаток 2</t>
  </si>
  <si>
    <t>Фінансування міського  бюджету міста Волноваха  на 2020 рік</t>
  </si>
  <si>
    <t>Код</t>
  </si>
  <si>
    <t>Найменування 
згідно з класифікацією фінансування бюджету</t>
  </si>
  <si>
    <t>в т.ч. бюджет розвитку</t>
  </si>
  <si>
    <t>Внутрішнє фінансування</t>
  </si>
  <si>
    <t>Фінансування за рахунок змін залишків коштів бюджета</t>
  </si>
  <si>
    <t>На початок періоду</t>
  </si>
  <si>
    <t>На кінець періоду</t>
  </si>
  <si>
    <t>Кошти, що передаються з загального фонду бюджету до бюджету розвитку (спеціальний фонд)</t>
  </si>
  <si>
    <t>-</t>
  </si>
  <si>
    <t>Всього фінансування бюджета за типом кредитора</t>
  </si>
  <si>
    <t>Фінансування за активними операціями</t>
  </si>
  <si>
    <t>Зміни обсягів бюджетних коштів</t>
  </si>
  <si>
    <t>Всього фінансування бюджета за типом боргового зобов'язання</t>
  </si>
  <si>
    <t xml:space="preserve">Керівник                                                  військово-цивільної адміністрації                                                          </t>
  </si>
  <si>
    <t>Громадський порядок та безпека</t>
  </si>
  <si>
    <t>0218200</t>
  </si>
  <si>
    <t>Інші заходи громадського порядку та безпеки</t>
  </si>
  <si>
    <t>0218230</t>
  </si>
  <si>
    <t>0380</t>
  </si>
  <si>
    <t>від 17.12.2020 № 524</t>
  </si>
  <si>
    <t>від 17.12.2020 №524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</si>
</sst>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u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9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2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21" fillId="0" borderId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8" borderId="0" applyNumberFormat="0" applyBorder="0" applyAlignment="0" applyProtection="0"/>
    <xf numFmtId="0" fontId="7" fillId="7" borderId="1" applyNumberFormat="0" applyAlignment="0" applyProtection="0"/>
    <xf numFmtId="0" fontId="8" fillId="22" borderId="2" applyNumberFormat="0" applyAlignment="0" applyProtection="0"/>
    <xf numFmtId="0" fontId="15" fillId="22" borderId="1" applyNumberFormat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9" fillId="0" borderId="0">
      <alignment vertical="top"/>
    </xf>
    <xf numFmtId="0" fontId="12" fillId="0" borderId="3" applyNumberFormat="0" applyFill="0" applyAlignment="0" applyProtection="0"/>
    <xf numFmtId="0" fontId="10" fillId="23" borderId="4" applyNumberFormat="0" applyAlignment="0" applyProtection="0"/>
    <xf numFmtId="0" fontId="16" fillId="0" borderId="0" applyNumberFormat="0" applyFill="0" applyBorder="0" applyAlignment="0" applyProtection="0"/>
    <xf numFmtId="0" fontId="17" fillId="13" borderId="0" applyNumberFormat="0" applyBorder="0" applyAlignment="0" applyProtection="0"/>
    <xf numFmtId="0" fontId="21" fillId="0" borderId="0"/>
    <xf numFmtId="0" fontId="6" fillId="3" borderId="0" applyNumberFormat="0" applyBorder="0" applyAlignment="0" applyProtection="0"/>
    <xf numFmtId="0" fontId="11" fillId="0" borderId="0" applyNumberFormat="0" applyFill="0" applyBorder="0" applyAlignment="0" applyProtection="0"/>
    <xf numFmtId="0" fontId="14" fillId="10" borderId="5" applyNumberFormat="0" applyFont="0" applyAlignment="0" applyProtection="0"/>
    <xf numFmtId="0" fontId="18" fillId="0" borderId="6" applyNumberFormat="0" applyFill="0" applyAlignment="0" applyProtection="0"/>
    <xf numFmtId="0" fontId="20" fillId="0" borderId="0"/>
    <xf numFmtId="0" fontId="9" fillId="0" borderId="0" applyNumberFormat="0" applyFill="0" applyBorder="0" applyAlignment="0" applyProtection="0"/>
    <xf numFmtId="0" fontId="5" fillId="4" borderId="0" applyNumberFormat="0" applyBorder="0" applyAlignment="0" applyProtection="0"/>
    <xf numFmtId="0" fontId="38" fillId="25" borderId="0" applyNumberFormat="0" applyBorder="0" applyAlignment="0" applyProtection="0"/>
    <xf numFmtId="0" fontId="38" fillId="31" borderId="0" applyNumberFormat="0" applyBorder="0" applyAlignment="0" applyProtection="0"/>
    <xf numFmtId="0" fontId="39" fillId="37" borderId="0" applyNumberFormat="0" applyBorder="0" applyAlignment="0" applyProtection="0"/>
    <xf numFmtId="0" fontId="38" fillId="26" borderId="0" applyNumberFormat="0" applyBorder="0" applyAlignment="0" applyProtection="0"/>
    <xf numFmtId="0" fontId="38" fillId="32" borderId="0" applyNumberFormat="0" applyBorder="0" applyAlignment="0" applyProtection="0"/>
    <xf numFmtId="0" fontId="39" fillId="38" borderId="0" applyNumberFormat="0" applyBorder="0" applyAlignment="0" applyProtection="0"/>
    <xf numFmtId="0" fontId="38" fillId="27" borderId="0" applyNumberFormat="0" applyBorder="0" applyAlignment="0" applyProtection="0"/>
    <xf numFmtId="0" fontId="38" fillId="33" borderId="0" applyNumberFormat="0" applyBorder="0" applyAlignment="0" applyProtection="0"/>
    <xf numFmtId="0" fontId="39" fillId="39" borderId="0" applyNumberFormat="0" applyBorder="0" applyAlignment="0" applyProtection="0"/>
    <xf numFmtId="0" fontId="38" fillId="28" borderId="0" applyNumberFormat="0" applyBorder="0" applyAlignment="0" applyProtection="0"/>
    <xf numFmtId="0" fontId="38" fillId="34" borderId="0" applyNumberFormat="0" applyBorder="0" applyAlignment="0" applyProtection="0"/>
    <xf numFmtId="0" fontId="39" fillId="40" borderId="0" applyNumberFormat="0" applyBorder="0" applyAlignment="0" applyProtection="0"/>
    <xf numFmtId="0" fontId="38" fillId="29" borderId="0" applyNumberFormat="0" applyBorder="0" applyAlignment="0" applyProtection="0"/>
    <xf numFmtId="0" fontId="38" fillId="35" borderId="0" applyNumberFormat="0" applyBorder="0" applyAlignment="0" applyProtection="0"/>
    <xf numFmtId="0" fontId="39" fillId="41" borderId="0" applyNumberFormat="0" applyBorder="0" applyAlignment="0" applyProtection="0"/>
    <xf numFmtId="0" fontId="38" fillId="30" borderId="0" applyNumberFormat="0" applyBorder="0" applyAlignment="0" applyProtection="0"/>
    <xf numFmtId="0" fontId="38" fillId="36" borderId="0" applyNumberFormat="0" applyBorder="0" applyAlignment="0" applyProtection="0"/>
    <xf numFmtId="0" fontId="39" fillId="42" borderId="0" applyNumberFormat="0" applyBorder="0" applyAlignment="0" applyProtection="0"/>
  </cellStyleXfs>
  <cellXfs count="82">
    <xf numFmtId="0" fontId="0" fillId="0" borderId="0" xfId="0"/>
    <xf numFmtId="0" fontId="1" fillId="0" borderId="0" xfId="0" applyNumberFormat="1" applyFont="1" applyFill="1" applyAlignment="1" applyProtection="1"/>
    <xf numFmtId="0" fontId="4" fillId="0" borderId="0" xfId="0" applyNumberFormat="1" applyFont="1" applyFill="1" applyAlignment="1" applyProtection="1">
      <alignment horizontal="center"/>
    </xf>
    <xf numFmtId="0" fontId="4" fillId="0" borderId="7" xfId="0" applyNumberFormat="1" applyFont="1" applyFill="1" applyBorder="1" applyAlignment="1" applyProtection="1">
      <alignment horizontal="center" vertical="top"/>
    </xf>
    <xf numFmtId="0" fontId="26" fillId="24" borderId="0" xfId="0" applyFont="1" applyFill="1"/>
    <xf numFmtId="49" fontId="25" fillId="0" borderId="8" xfId="0" applyNumberFormat="1" applyFont="1" applyFill="1" applyBorder="1" applyAlignment="1">
      <alignment horizontal="center" vertical="center" wrapText="1"/>
    </xf>
    <xf numFmtId="3" fontId="28" fillId="0" borderId="8" xfId="48" applyNumberFormat="1" applyFont="1" applyFill="1" applyBorder="1">
      <alignment vertical="top"/>
    </xf>
    <xf numFmtId="3" fontId="27" fillId="0" borderId="8" xfId="48" applyNumberFormat="1" applyFont="1" applyFill="1" applyBorder="1">
      <alignment vertical="top"/>
    </xf>
    <xf numFmtId="49" fontId="24" fillId="0" borderId="8" xfId="0" applyNumberFormat="1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vertical="center" wrapText="1"/>
    </xf>
    <xf numFmtId="3" fontId="27" fillId="0" borderId="8" xfId="48" applyNumberFormat="1" applyFont="1" applyFill="1" applyBorder="1" applyAlignment="1">
      <alignment vertical="center"/>
    </xf>
    <xf numFmtId="0" fontId="25" fillId="0" borderId="8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justify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24" fillId="0" borderId="8" xfId="0" applyFont="1" applyFill="1" applyBorder="1" applyAlignment="1">
      <alignment horizontal="justify" vertical="center" wrapText="1"/>
    </xf>
    <xf numFmtId="3" fontId="27" fillId="0" borderId="8" xfId="0" applyNumberFormat="1" applyFont="1" applyFill="1" applyBorder="1" applyAlignment="1">
      <alignment vertical="center"/>
    </xf>
    <xf numFmtId="49" fontId="1" fillId="24" borderId="8" xfId="0" applyNumberFormat="1" applyFont="1" applyFill="1" applyBorder="1" applyAlignment="1" applyProtection="1">
      <alignment vertical="center"/>
    </xf>
    <xf numFmtId="49" fontId="1" fillId="0" borderId="8" xfId="0" applyNumberFormat="1" applyFont="1" applyFill="1" applyBorder="1" applyAlignment="1" applyProtection="1">
      <alignment vertical="center"/>
    </xf>
    <xf numFmtId="49" fontId="19" fillId="24" borderId="8" xfId="0" applyNumberFormat="1" applyFont="1" applyFill="1" applyBorder="1" applyAlignment="1" applyProtection="1">
      <alignment vertical="center"/>
    </xf>
    <xf numFmtId="0" fontId="26" fillId="24" borderId="0" xfId="0" applyNumberFormat="1" applyFont="1" applyFill="1" applyBorder="1" applyAlignment="1" applyProtection="1">
      <alignment vertical="center" wrapText="1"/>
    </xf>
    <xf numFmtId="0" fontId="23" fillId="0" borderId="0" xfId="0" applyNumberFormat="1" applyFont="1" applyFill="1" applyAlignment="1" applyProtection="1"/>
    <xf numFmtId="0" fontId="1" fillId="0" borderId="7" xfId="0" applyFont="1" applyFill="1" applyBorder="1" applyAlignment="1">
      <alignment horizontal="center"/>
    </xf>
    <xf numFmtId="0" fontId="2" fillId="0" borderId="7" xfId="0" applyNumberFormat="1" applyFont="1" applyFill="1" applyBorder="1" applyAlignment="1" applyProtection="1">
      <alignment horizontal="right" vertical="center"/>
    </xf>
    <xf numFmtId="49" fontId="30" fillId="0" borderId="0" xfId="0" applyNumberFormat="1" applyFont="1" applyFill="1" applyAlignment="1" applyProtection="1"/>
    <xf numFmtId="3" fontId="28" fillId="0" borderId="8" xfId="48" applyNumberFormat="1" applyFont="1" applyFill="1" applyBorder="1" applyAlignment="1">
      <alignment vertical="center"/>
    </xf>
    <xf numFmtId="0" fontId="1" fillId="0" borderId="0" xfId="0" applyFont="1" applyFill="1"/>
    <xf numFmtId="0" fontId="23" fillId="0" borderId="0" xfId="0" applyNumberFormat="1" applyFont="1" applyFill="1" applyAlignment="1" applyProtection="1">
      <alignment horizontal="left" vertical="top"/>
    </xf>
    <xf numFmtId="0" fontId="23" fillId="0" borderId="0" xfId="0" applyFont="1" applyFill="1"/>
    <xf numFmtId="0" fontId="1" fillId="0" borderId="0" xfId="0" applyFont="1" applyFill="1" applyAlignment="1">
      <alignment horizontal="center"/>
    </xf>
    <xf numFmtId="0" fontId="1" fillId="24" borderId="0" xfId="0" applyFont="1" applyFill="1"/>
    <xf numFmtId="3" fontId="1" fillId="0" borderId="0" xfId="0" applyNumberFormat="1" applyFont="1" applyFill="1"/>
    <xf numFmtId="3" fontId="1" fillId="24" borderId="0" xfId="0" applyNumberFormat="1" applyFont="1" applyFill="1"/>
    <xf numFmtId="49" fontId="1" fillId="24" borderId="8" xfId="0" applyNumberFormat="1" applyFont="1" applyFill="1" applyBorder="1" applyAlignment="1" applyProtection="1"/>
    <xf numFmtId="0" fontId="1" fillId="24" borderId="0" xfId="0" applyNumberFormat="1" applyFont="1" applyFill="1" applyAlignment="1" applyProtection="1"/>
    <xf numFmtId="0" fontId="1" fillId="24" borderId="0" xfId="0" applyNumberFormat="1" applyFont="1" applyFill="1" applyBorder="1" applyAlignment="1" applyProtection="1">
      <alignment vertical="center" wrapText="1"/>
    </xf>
    <xf numFmtId="0" fontId="19" fillId="0" borderId="8" xfId="0" applyNumberFormat="1" applyFont="1" applyFill="1" applyBorder="1" applyAlignment="1" applyProtection="1">
      <alignment horizontal="center" vertical="center" wrapText="1"/>
    </xf>
    <xf numFmtId="0" fontId="25" fillId="0" borderId="0" xfId="0" applyNumberFormat="1" applyFont="1" applyFill="1" applyAlignment="1" applyProtection="1"/>
    <xf numFmtId="0" fontId="25" fillId="0" borderId="0" xfId="0" applyFont="1" applyFill="1"/>
    <xf numFmtId="0" fontId="0" fillId="0" borderId="0" xfId="0" applyFill="1"/>
    <xf numFmtId="0" fontId="32" fillId="0" borderId="8" xfId="0" applyNumberFormat="1" applyFont="1" applyFill="1" applyBorder="1" applyAlignment="1" applyProtection="1">
      <alignment horizontal="center" vertical="center" wrapText="1"/>
    </xf>
    <xf numFmtId="0" fontId="33" fillId="0" borderId="0" xfId="0" applyNumberFormat="1" applyFont="1" applyFill="1" applyAlignment="1" applyProtection="1"/>
    <xf numFmtId="0" fontId="33" fillId="0" borderId="0" xfId="0" applyFont="1" applyFill="1"/>
    <xf numFmtId="0" fontId="24" fillId="0" borderId="8" xfId="0" applyNumberFormat="1" applyFont="1" applyFill="1" applyBorder="1" applyAlignment="1" applyProtection="1">
      <alignment vertical="center"/>
    </xf>
    <xf numFmtId="0" fontId="32" fillId="0" borderId="8" xfId="0" applyNumberFormat="1" applyFont="1" applyFill="1" applyBorder="1" applyAlignment="1" applyProtection="1">
      <alignment vertical="center"/>
    </xf>
    <xf numFmtId="3" fontId="24" fillId="0" borderId="8" xfId="0" applyNumberFormat="1" applyFont="1" applyFill="1" applyBorder="1" applyAlignment="1" applyProtection="1">
      <alignment horizontal="center" vertical="center"/>
    </xf>
    <xf numFmtId="3" fontId="34" fillId="0" borderId="8" xfId="0" applyNumberFormat="1" applyFont="1" applyBorder="1" applyAlignment="1">
      <alignment vertical="center"/>
    </xf>
    <xf numFmtId="0" fontId="0" fillId="0" borderId="0" xfId="0" applyFont="1" applyFill="1" applyAlignment="1" applyProtection="1"/>
    <xf numFmtId="0" fontId="24" fillId="0" borderId="8" xfId="0" applyNumberFormat="1" applyFont="1" applyFill="1" applyBorder="1" applyAlignment="1" applyProtection="1">
      <alignment horizontal="left" vertical="top"/>
    </xf>
    <xf numFmtId="0" fontId="24" fillId="0" borderId="8" xfId="0" applyNumberFormat="1" applyFont="1" applyFill="1" applyBorder="1" applyAlignment="1" applyProtection="1">
      <alignment vertical="top" wrapText="1"/>
    </xf>
    <xf numFmtId="3" fontId="34" fillId="0" borderId="8" xfId="0" applyNumberFormat="1" applyFont="1" applyBorder="1" applyAlignment="1">
      <alignment vertical="top" wrapText="1"/>
    </xf>
    <xf numFmtId="0" fontId="1" fillId="0" borderId="0" xfId="0" applyNumberFormat="1" applyFont="1" applyFill="1" applyAlignment="1" applyProtection="1">
      <alignment vertical="top"/>
    </xf>
    <xf numFmtId="0" fontId="0" fillId="0" borderId="0" xfId="0" applyFill="1" applyAlignment="1">
      <alignment vertical="top"/>
    </xf>
    <xf numFmtId="0" fontId="35" fillId="0" borderId="8" xfId="0" applyNumberFormat="1" applyFont="1" applyFill="1" applyBorder="1" applyAlignment="1" applyProtection="1">
      <alignment horizontal="left" vertical="top"/>
    </xf>
    <xf numFmtId="0" fontId="35" fillId="0" borderId="8" xfId="0" applyNumberFormat="1" applyFont="1" applyFill="1" applyBorder="1" applyAlignment="1" applyProtection="1">
      <alignment vertical="top" wrapText="1"/>
    </xf>
    <xf numFmtId="3" fontId="36" fillId="0" borderId="8" xfId="0" applyNumberFormat="1" applyFont="1" applyBorder="1" applyAlignment="1">
      <alignment horizontal="center" vertical="top" wrapText="1"/>
    </xf>
    <xf numFmtId="3" fontId="36" fillId="0" borderId="8" xfId="0" applyNumberFormat="1" applyFont="1" applyBorder="1" applyAlignment="1">
      <alignment vertical="top" wrapText="1"/>
    </xf>
    <xf numFmtId="3" fontId="25" fillId="0" borderId="8" xfId="0" applyNumberFormat="1" applyFont="1" applyFill="1" applyBorder="1" applyAlignment="1" applyProtection="1">
      <alignment vertical="top"/>
    </xf>
    <xf numFmtId="0" fontId="1" fillId="0" borderId="0" xfId="0" applyFont="1" applyFill="1" applyAlignment="1">
      <alignment vertical="top"/>
    </xf>
    <xf numFmtId="0" fontId="25" fillId="0" borderId="8" xfId="0" applyNumberFormat="1" applyFont="1" applyFill="1" applyBorder="1" applyAlignment="1" applyProtection="1">
      <alignment horizontal="left" vertical="top"/>
    </xf>
    <xf numFmtId="0" fontId="25" fillId="0" borderId="8" xfId="0" applyNumberFormat="1" applyFont="1" applyFill="1" applyBorder="1" applyAlignment="1" applyProtection="1">
      <alignment vertical="top" wrapText="1"/>
    </xf>
    <xf numFmtId="3" fontId="24" fillId="0" borderId="8" xfId="0" applyNumberFormat="1" applyFont="1" applyFill="1" applyBorder="1" applyAlignment="1" applyProtection="1">
      <alignment horizontal="right" vertical="center"/>
    </xf>
    <xf numFmtId="3" fontId="37" fillId="0" borderId="8" xfId="0" applyNumberFormat="1" applyFont="1" applyBorder="1" applyAlignment="1">
      <alignment vertical="top" wrapText="1"/>
    </xf>
    <xf numFmtId="3" fontId="37" fillId="0" borderId="8" xfId="0" applyNumberFormat="1" applyFont="1" applyBorder="1" applyAlignment="1">
      <alignment horizontal="center" vertical="top" wrapText="1"/>
    </xf>
    <xf numFmtId="3" fontId="25" fillId="0" borderId="8" xfId="0" applyNumberFormat="1" applyFont="1" applyFill="1" applyBorder="1" applyAlignment="1" applyProtection="1">
      <alignment horizontal="right" vertical="center"/>
    </xf>
    <xf numFmtId="0" fontId="26" fillId="24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Alignment="1" applyProtection="1">
      <alignment horizontal="center"/>
    </xf>
    <xf numFmtId="0" fontId="26" fillId="24" borderId="0" xfId="0" applyNumberFormat="1" applyFont="1" applyFill="1" applyBorder="1" applyAlignment="1" applyProtection="1">
      <alignment horizontal="center" vertical="center" wrapText="1"/>
    </xf>
    <xf numFmtId="0" fontId="31" fillId="0" borderId="0" xfId="0" applyNumberFormat="1" applyFont="1" applyFill="1" applyAlignment="1" applyProtection="1">
      <alignment horizontal="center" vertical="center"/>
    </xf>
    <xf numFmtId="0" fontId="2" fillId="0" borderId="7" xfId="0" applyNumberFormat="1" applyFont="1" applyFill="1" applyBorder="1" applyAlignment="1" applyProtection="1">
      <alignment horizontal="right" vertical="center"/>
    </xf>
    <xf numFmtId="0" fontId="32" fillId="0" borderId="8" xfId="0" applyNumberFormat="1" applyFont="1" applyFill="1" applyBorder="1" applyAlignment="1" applyProtection="1">
      <alignment horizontal="center" vertical="center" wrapText="1"/>
    </xf>
    <xf numFmtId="0" fontId="32" fillId="0" borderId="9" xfId="0" applyNumberFormat="1" applyFont="1" applyFill="1" applyBorder="1" applyAlignment="1" applyProtection="1">
      <alignment horizontal="center" vertical="center" wrapText="1"/>
    </xf>
    <xf numFmtId="0" fontId="32" fillId="0" borderId="10" xfId="0" applyNumberFormat="1" applyFont="1" applyFill="1" applyBorder="1" applyAlignment="1" applyProtection="1">
      <alignment horizontal="center" vertical="center" wrapText="1"/>
    </xf>
    <xf numFmtId="49" fontId="30" fillId="0" borderId="0" xfId="0" applyNumberFormat="1" applyFont="1" applyFill="1" applyAlignment="1" applyProtection="1">
      <alignment horizontal="center"/>
    </xf>
    <xf numFmtId="0" fontId="1" fillId="24" borderId="0" xfId="0" applyNumberFormat="1" applyFont="1" applyFill="1" applyBorder="1" applyAlignment="1" applyProtection="1">
      <alignment horizontal="left" vertical="center" wrapText="1"/>
    </xf>
    <xf numFmtId="0" fontId="1" fillId="24" borderId="8" xfId="0" applyNumberFormat="1" applyFont="1" applyFill="1" applyBorder="1" applyAlignment="1" applyProtection="1">
      <alignment horizontal="center" vertical="center" wrapText="1"/>
    </xf>
    <xf numFmtId="0" fontId="23" fillId="24" borderId="8" xfId="0" applyNumberFormat="1" applyFont="1" applyFill="1" applyBorder="1" applyAlignment="1" applyProtection="1">
      <alignment horizontal="center" vertical="center" wrapText="1"/>
    </xf>
    <xf numFmtId="0" fontId="3" fillId="24" borderId="8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23" fillId="24" borderId="0" xfId="0" applyNumberFormat="1" applyFont="1" applyFill="1" applyBorder="1" applyAlignment="1" applyProtection="1">
      <alignment horizontal="left" vertical="center" wrapText="1"/>
    </xf>
    <xf numFmtId="0" fontId="2" fillId="24" borderId="8" xfId="0" applyNumberFormat="1" applyFont="1" applyFill="1" applyBorder="1" applyAlignment="1" applyProtection="1">
      <alignment horizontal="center" vertical="center" wrapText="1"/>
    </xf>
  </cellXfs>
  <cellStyles count="79">
    <cellStyle name="20% - Акцент1" xfId="1"/>
    <cellStyle name="20% — акцент1" xfId="61" builtinId="30" hidden="1"/>
    <cellStyle name="20% - Акцент2" xfId="2"/>
    <cellStyle name="20% — акцент2" xfId="64" builtinId="34" hidden="1"/>
    <cellStyle name="20% - Акцент3" xfId="3"/>
    <cellStyle name="20% — акцент3" xfId="67" builtinId="38" hidden="1"/>
    <cellStyle name="20% - Акцент4" xfId="4"/>
    <cellStyle name="20% — акцент4" xfId="70" builtinId="42" hidden="1"/>
    <cellStyle name="20% - Акцент5" xfId="5"/>
    <cellStyle name="20% — акцент5" xfId="73" builtinId="46" hidden="1"/>
    <cellStyle name="20% - Акцент6" xfId="6"/>
    <cellStyle name="20% — акцент6" xfId="76" builtinId="50" hidden="1"/>
    <cellStyle name="40% - Акцент1" xfId="7"/>
    <cellStyle name="40% — акцент1" xfId="62" builtinId="31" hidden="1"/>
    <cellStyle name="40% - Акцент2" xfId="8"/>
    <cellStyle name="40% — акцент2" xfId="65" builtinId="35" hidden="1"/>
    <cellStyle name="40% - Акцент3" xfId="9"/>
    <cellStyle name="40% — акцент3" xfId="68" builtinId="39" hidden="1"/>
    <cellStyle name="40% - Акцент4" xfId="10"/>
    <cellStyle name="40% — акцент4" xfId="71" builtinId="43" hidden="1"/>
    <cellStyle name="40% - Акцент5" xfId="11"/>
    <cellStyle name="40% — акцент5" xfId="74" builtinId="47" hidden="1"/>
    <cellStyle name="40% - Акцент6" xfId="12"/>
    <cellStyle name="40% — акцент6" xfId="77" builtinId="51" hidden="1"/>
    <cellStyle name="60% - Акцент1" xfId="13"/>
    <cellStyle name="60% — акцент1" xfId="63" builtinId="32" hidden="1"/>
    <cellStyle name="60% - Акцент2" xfId="14"/>
    <cellStyle name="60% — акцент2" xfId="66" builtinId="36" hidden="1"/>
    <cellStyle name="60% - Акцент3" xfId="15"/>
    <cellStyle name="60% — акцент3" xfId="69" builtinId="40" hidden="1"/>
    <cellStyle name="60% - Акцент4" xfId="16"/>
    <cellStyle name="60% — акцент4" xfId="72" builtinId="44" hidden="1"/>
    <cellStyle name="60% - Акцент5" xfId="17"/>
    <cellStyle name="60% — акцент5" xfId="75" builtinId="48" hidden="1"/>
    <cellStyle name="60% - Акцент6" xfId="18"/>
    <cellStyle name="60% — акцент6" xfId="78" builtinId="52" hidden="1"/>
    <cellStyle name="Normal_meresha_07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вод " xfId="26"/>
    <cellStyle name="Вывод" xfId="27"/>
    <cellStyle name="Вычисление" xfId="28"/>
    <cellStyle name="Звичайний 10" xfId="29"/>
    <cellStyle name="Звичайний 11" xfId="30"/>
    <cellStyle name="Звичайний 12" xfId="31"/>
    <cellStyle name="Звичайний 13" xfId="32"/>
    <cellStyle name="Звичайний 14" xfId="33"/>
    <cellStyle name="Звичайний 15" xfId="34"/>
    <cellStyle name="Звичайний 16" xfId="35"/>
    <cellStyle name="Звичайний 17" xfId="36"/>
    <cellStyle name="Звичайний 18" xfId="37"/>
    <cellStyle name="Звичайний 19" xfId="38"/>
    <cellStyle name="Звичайний 2" xfId="39"/>
    <cellStyle name="Звичайний 20" xfId="40"/>
    <cellStyle name="Звичайний 3" xfId="41"/>
    <cellStyle name="Звичайний 4" xfId="42"/>
    <cellStyle name="Звичайний 5" xfId="43"/>
    <cellStyle name="Звичайний 6" xfId="44"/>
    <cellStyle name="Звичайний 7" xfId="45"/>
    <cellStyle name="Звичайний 8" xfId="46"/>
    <cellStyle name="Звичайний 9" xfId="47"/>
    <cellStyle name="Звичайний_Додаток _ 3 зм_ни 4575" xfId="48"/>
    <cellStyle name="Итог" xfId="49"/>
    <cellStyle name="Контрольная ячейка" xfId="50"/>
    <cellStyle name="Название" xfId="51"/>
    <cellStyle name="Нейтральный" xfId="52"/>
    <cellStyle name="Обычный" xfId="0" builtinId="0"/>
    <cellStyle name="Обычный 2" xfId="53"/>
    <cellStyle name="Плохой" xfId="54"/>
    <cellStyle name="Пояснение" xfId="55"/>
    <cellStyle name="Примечание" xfId="56"/>
    <cellStyle name="Связанная ячейка" xfId="57"/>
    <cellStyle name="Стиль 1" xfId="58"/>
    <cellStyle name="Текст предупреждения" xfId="59"/>
    <cellStyle name="Хороший" xfId="6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da-&#1087;&#1082;\&#1096;&#1091;&#1093;\&#1073;&#1102;&#1076;&#1078;&#1077;&#1090;2020_&#1086;&#1090;_13_12_\&#1089;&#1074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альний"/>
      <sheetName val="спецфонд"/>
      <sheetName val="кошт"/>
      <sheetName val="свод"/>
      <sheetName val="2021_Заг"/>
      <sheetName val="2021сф"/>
      <sheetName val="2022_заг"/>
      <sheetName val="2022_спец"/>
      <sheetName val="кош_21-22"/>
    </sheetNames>
    <sheetDataSet>
      <sheetData sheetId="0" refreshError="1">
        <row r="5">
          <cell r="H5">
            <v>30000</v>
          </cell>
          <cell r="M5">
            <v>123731</v>
          </cell>
          <cell r="O5">
            <v>588068</v>
          </cell>
          <cell r="Q5">
            <v>0</v>
          </cell>
        </row>
        <row r="8">
          <cell r="D8">
            <v>9850154</v>
          </cell>
          <cell r="M8">
            <v>85188</v>
          </cell>
          <cell r="O8">
            <v>324936</v>
          </cell>
        </row>
        <row r="9">
          <cell r="L9">
            <v>1313301</v>
          </cell>
        </row>
        <row r="19">
          <cell r="M19">
            <v>9802</v>
          </cell>
          <cell r="O19">
            <v>64852</v>
          </cell>
        </row>
      </sheetData>
      <sheetData sheetId="1" refreshError="1">
        <row r="5">
          <cell r="D5">
            <v>50000</v>
          </cell>
          <cell r="X5">
            <v>320900</v>
          </cell>
        </row>
        <row r="6">
          <cell r="L6">
            <v>32000</v>
          </cell>
        </row>
        <row r="12">
          <cell r="F12">
            <v>2650042</v>
          </cell>
        </row>
        <row r="41">
          <cell r="D41">
            <v>50000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"/>
  <sheetViews>
    <sheetView showGridLines="0" showZeros="0" zoomScale="75" workbookViewId="0">
      <selection activeCell="B4" sqref="B4"/>
    </sheetView>
  </sheetViews>
  <sheetFormatPr defaultColWidth="9.1640625" defaultRowHeight="12.75" customHeight="1" x14ac:dyDescent="0.2"/>
  <cols>
    <col min="1" max="1" width="9.5" style="1" customWidth="1"/>
    <col min="2" max="2" width="46.33203125" style="1" customWidth="1"/>
    <col min="3" max="3" width="13" style="1" customWidth="1"/>
    <col min="4" max="4" width="14.5" style="1" customWidth="1"/>
    <col min="5" max="5" width="14.33203125" style="1" customWidth="1"/>
    <col min="6" max="6" width="14.1640625" style="1" customWidth="1"/>
    <col min="7" max="12" width="9.1640625" style="1" customWidth="1"/>
    <col min="13" max="16384" width="9.1640625" style="40"/>
  </cols>
  <sheetData>
    <row r="1" spans="1:12" s="39" customFormat="1" ht="12.75" customHeight="1" x14ac:dyDescent="0.25">
      <c r="A1" s="38"/>
      <c r="B1" s="38"/>
      <c r="C1" s="38"/>
      <c r="D1" s="1" t="s">
        <v>123</v>
      </c>
      <c r="E1" s="38"/>
      <c r="F1" s="38"/>
      <c r="G1" s="38"/>
      <c r="H1" s="38"/>
      <c r="I1" s="38"/>
      <c r="J1" s="38"/>
      <c r="K1" s="38"/>
      <c r="L1" s="38"/>
    </row>
    <row r="2" spans="1:12" ht="12.75" customHeight="1" x14ac:dyDescent="0.2">
      <c r="D2" s="1" t="s">
        <v>80</v>
      </c>
    </row>
    <row r="3" spans="1:12" ht="12.75" customHeight="1" x14ac:dyDescent="0.2">
      <c r="D3" s="1" t="s">
        <v>84</v>
      </c>
    </row>
    <row r="4" spans="1:12" ht="12.75" customHeight="1" x14ac:dyDescent="0.2">
      <c r="D4" s="1" t="s">
        <v>83</v>
      </c>
    </row>
    <row r="5" spans="1:12" ht="12.75" customHeight="1" x14ac:dyDescent="0.2">
      <c r="D5" s="1" t="s">
        <v>144</v>
      </c>
    </row>
    <row r="6" spans="1:12" ht="36" customHeight="1" x14ac:dyDescent="0.2">
      <c r="A6" s="69" t="s">
        <v>124</v>
      </c>
      <c r="B6" s="69"/>
      <c r="C6" s="69"/>
      <c r="D6" s="69"/>
      <c r="E6" s="69"/>
      <c r="F6" s="69"/>
    </row>
    <row r="7" spans="1:12" ht="14.45" customHeight="1" x14ac:dyDescent="0.2">
      <c r="A7" s="74" t="s">
        <v>100</v>
      </c>
      <c r="B7" s="74"/>
      <c r="C7" s="74"/>
      <c r="D7" s="74"/>
      <c r="E7" s="74"/>
      <c r="F7" s="74"/>
    </row>
    <row r="8" spans="1:12" ht="14.45" customHeight="1" x14ac:dyDescent="0.2">
      <c r="A8" s="67" t="s">
        <v>99</v>
      </c>
      <c r="B8" s="67"/>
      <c r="C8" s="67"/>
      <c r="D8" s="67"/>
      <c r="E8" s="67"/>
      <c r="F8" s="67"/>
    </row>
    <row r="9" spans="1:12" ht="12.75" customHeight="1" x14ac:dyDescent="0.2">
      <c r="A9" s="70"/>
      <c r="B9" s="70"/>
      <c r="C9" s="70"/>
      <c r="D9" s="70"/>
      <c r="E9" s="70"/>
      <c r="F9" s="24" t="s">
        <v>10</v>
      </c>
    </row>
    <row r="10" spans="1:12" s="43" customFormat="1" ht="24.75" customHeight="1" x14ac:dyDescent="0.2">
      <c r="A10" s="71" t="s">
        <v>125</v>
      </c>
      <c r="B10" s="71" t="s">
        <v>126</v>
      </c>
      <c r="C10" s="71" t="s">
        <v>49</v>
      </c>
      <c r="D10" s="71" t="s">
        <v>0</v>
      </c>
      <c r="E10" s="72" t="s">
        <v>1</v>
      </c>
      <c r="F10" s="73"/>
      <c r="G10" s="42"/>
      <c r="H10" s="42"/>
      <c r="I10" s="42"/>
      <c r="J10" s="42"/>
      <c r="K10" s="42"/>
      <c r="L10" s="42"/>
    </row>
    <row r="11" spans="1:12" s="43" customFormat="1" ht="38.25" customHeight="1" x14ac:dyDescent="0.2">
      <c r="A11" s="71"/>
      <c r="B11" s="71"/>
      <c r="C11" s="71"/>
      <c r="D11" s="71"/>
      <c r="E11" s="41" t="s">
        <v>49</v>
      </c>
      <c r="F11" s="37" t="s">
        <v>127</v>
      </c>
      <c r="G11" s="42"/>
      <c r="H11" s="42"/>
      <c r="I11" s="42"/>
      <c r="J11" s="42"/>
      <c r="K11" s="42"/>
      <c r="L11" s="42"/>
    </row>
    <row r="12" spans="1:12" s="48" customFormat="1" ht="26.25" customHeight="1" x14ac:dyDescent="0.2">
      <c r="A12" s="44">
        <v>200000</v>
      </c>
      <c r="B12" s="45" t="s">
        <v>128</v>
      </c>
      <c r="C12" s="46">
        <f>D12+E12</f>
        <v>32945993</v>
      </c>
      <c r="D12" s="47">
        <f>D13</f>
        <v>-29064091</v>
      </c>
      <c r="E12" s="47">
        <f>E13</f>
        <v>62010084</v>
      </c>
      <c r="F12" s="47">
        <f>F13</f>
        <v>61979709</v>
      </c>
      <c r="G12" s="1"/>
      <c r="H12" s="1"/>
      <c r="I12" s="1"/>
      <c r="J12" s="1"/>
      <c r="K12" s="1"/>
      <c r="L12" s="1"/>
    </row>
    <row r="13" spans="1:12" s="53" customFormat="1" ht="30" customHeight="1" x14ac:dyDescent="0.2">
      <c r="A13" s="49">
        <v>208000</v>
      </c>
      <c r="B13" s="50" t="s">
        <v>129</v>
      </c>
      <c r="C13" s="46">
        <f>D13+E13</f>
        <v>32945993</v>
      </c>
      <c r="D13" s="51">
        <f>D14-D15+D16</f>
        <v>-29064091</v>
      </c>
      <c r="E13" s="51">
        <f>E14+E16</f>
        <v>62010084</v>
      </c>
      <c r="F13" s="51">
        <f>F14+F16</f>
        <v>61979709</v>
      </c>
      <c r="G13" s="52"/>
      <c r="H13" s="52"/>
      <c r="I13" s="52"/>
      <c r="J13" s="52"/>
      <c r="K13" s="52"/>
      <c r="L13" s="52"/>
    </row>
    <row r="14" spans="1:12" s="59" customFormat="1" ht="20.25" customHeight="1" x14ac:dyDescent="0.2">
      <c r="A14" s="54">
        <v>208100</v>
      </c>
      <c r="B14" s="55" t="s">
        <v>130</v>
      </c>
      <c r="C14" s="46">
        <f>D14+E14</f>
        <v>33015993</v>
      </c>
      <c r="D14" s="56">
        <f>10279491+4614000+6608000+7345000+2377424+1561703+200000</f>
        <v>32985618</v>
      </c>
      <c r="E14" s="57">
        <f>5000+15000+10375</f>
        <v>30375</v>
      </c>
      <c r="F14" s="58"/>
      <c r="G14" s="52"/>
      <c r="H14" s="52"/>
      <c r="I14" s="52"/>
      <c r="J14" s="52"/>
      <c r="K14" s="52"/>
      <c r="L14" s="52"/>
    </row>
    <row r="15" spans="1:12" s="59" customFormat="1" ht="20.25" customHeight="1" x14ac:dyDescent="0.2">
      <c r="A15" s="60">
        <v>208200</v>
      </c>
      <c r="B15" s="61" t="s">
        <v>131</v>
      </c>
      <c r="C15" s="62">
        <f>D15+E15</f>
        <v>70000</v>
      </c>
      <c r="D15" s="63">
        <v>70000</v>
      </c>
      <c r="E15" s="63"/>
      <c r="F15" s="58"/>
      <c r="G15" s="52"/>
      <c r="H15" s="52"/>
      <c r="I15" s="52"/>
      <c r="J15" s="52"/>
      <c r="K15" s="52"/>
      <c r="L15" s="52"/>
    </row>
    <row r="16" spans="1:12" s="59" customFormat="1" ht="27.6" customHeight="1" x14ac:dyDescent="0.2">
      <c r="A16" s="60">
        <v>208400</v>
      </c>
      <c r="B16" s="61" t="s">
        <v>132</v>
      </c>
      <c r="C16" s="46" t="s">
        <v>133</v>
      </c>
      <c r="D16" s="63">
        <f>-33936085-5019918-3085000-1075030-6330000+300000-6945000-1877424-1526287-83081+5916-3057800+50000+600000</f>
        <v>-61979709</v>
      </c>
      <c r="E16" s="63">
        <f>33936085+5019918+3085000+1075030+6330000-300000+6945000+1877424+1526287+83081-5916+3057800-50000-600000</f>
        <v>61979709</v>
      </c>
      <c r="F16" s="63">
        <f>33936085+5019918+3085000+1075030+6330000-300000+6945000+1877424+1526287+83081-5916+3057800-50000-600000</f>
        <v>61979709</v>
      </c>
      <c r="G16" s="52"/>
      <c r="H16" s="52"/>
      <c r="I16" s="52"/>
      <c r="J16" s="52"/>
      <c r="K16" s="52"/>
      <c r="L16" s="52"/>
    </row>
    <row r="17" spans="1:17" s="59" customFormat="1" ht="30.6" customHeight="1" x14ac:dyDescent="0.2">
      <c r="A17" s="54"/>
      <c r="B17" s="50" t="s">
        <v>134</v>
      </c>
      <c r="C17" s="46">
        <f>D17+E17</f>
        <v>32945993</v>
      </c>
      <c r="D17" s="57">
        <f>D12</f>
        <v>-29064091</v>
      </c>
      <c r="E17" s="57">
        <f>E12</f>
        <v>62010084</v>
      </c>
      <c r="F17" s="57">
        <f>F12</f>
        <v>61979709</v>
      </c>
      <c r="G17" s="52"/>
      <c r="H17" s="52"/>
      <c r="I17" s="52"/>
      <c r="J17" s="52"/>
      <c r="K17" s="52"/>
      <c r="L17" s="52"/>
    </row>
    <row r="18" spans="1:17" s="53" customFormat="1" ht="22.15" customHeight="1" x14ac:dyDescent="0.2">
      <c r="A18" s="49">
        <v>600000</v>
      </c>
      <c r="B18" s="50" t="s">
        <v>135</v>
      </c>
      <c r="C18" s="46">
        <f>D18+E18</f>
        <v>32945993</v>
      </c>
      <c r="D18" s="51">
        <f>D12</f>
        <v>-29064091</v>
      </c>
      <c r="E18" s="51">
        <f>E12</f>
        <v>62010084</v>
      </c>
      <c r="F18" s="51">
        <f>F12</f>
        <v>61979709</v>
      </c>
      <c r="G18" s="52"/>
      <c r="H18" s="52"/>
      <c r="I18" s="52"/>
      <c r="J18" s="52"/>
      <c r="K18" s="52"/>
      <c r="L18" s="52"/>
    </row>
    <row r="19" spans="1:17" s="59" customFormat="1" ht="18.75" customHeight="1" x14ac:dyDescent="0.2">
      <c r="A19" s="54">
        <v>602000</v>
      </c>
      <c r="B19" s="55" t="s">
        <v>136</v>
      </c>
      <c r="C19" s="46">
        <f>D19+E19</f>
        <v>32945993</v>
      </c>
      <c r="D19" s="57">
        <f>D12</f>
        <v>-29064091</v>
      </c>
      <c r="E19" s="57">
        <f>E12</f>
        <v>62010084</v>
      </c>
      <c r="F19" s="57">
        <f>F12</f>
        <v>61979709</v>
      </c>
      <c r="G19" s="52"/>
      <c r="H19" s="52"/>
      <c r="I19" s="52"/>
      <c r="J19" s="52"/>
      <c r="K19" s="52"/>
      <c r="L19" s="52"/>
    </row>
    <row r="20" spans="1:17" s="59" customFormat="1" ht="18.75" customHeight="1" x14ac:dyDescent="0.2">
      <c r="A20" s="60">
        <v>602100</v>
      </c>
      <c r="B20" s="61" t="s">
        <v>130</v>
      </c>
      <c r="C20" s="46">
        <f>D20+E20</f>
        <v>33015993</v>
      </c>
      <c r="D20" s="64">
        <f>D14</f>
        <v>32985618</v>
      </c>
      <c r="E20" s="63">
        <f>E14</f>
        <v>30375</v>
      </c>
      <c r="F20" s="63">
        <f>F14</f>
        <v>0</v>
      </c>
      <c r="G20" s="52"/>
      <c r="H20" s="52"/>
      <c r="I20" s="52"/>
      <c r="J20" s="52"/>
      <c r="K20" s="52"/>
      <c r="L20" s="52"/>
    </row>
    <row r="21" spans="1:17" s="59" customFormat="1" ht="18.75" customHeight="1" x14ac:dyDescent="0.2">
      <c r="A21" s="60">
        <v>602200</v>
      </c>
      <c r="B21" s="61" t="s">
        <v>131</v>
      </c>
      <c r="C21" s="62">
        <f>D21+E21</f>
        <v>70000</v>
      </c>
      <c r="D21" s="63">
        <f>D15</f>
        <v>70000</v>
      </c>
      <c r="E21" s="63">
        <v>0</v>
      </c>
      <c r="F21" s="58"/>
      <c r="G21" s="52"/>
      <c r="H21" s="52"/>
      <c r="I21" s="52"/>
      <c r="J21" s="52"/>
      <c r="K21" s="52"/>
      <c r="L21" s="52"/>
    </row>
    <row r="22" spans="1:17" s="59" customFormat="1" ht="35.450000000000003" customHeight="1" x14ac:dyDescent="0.2">
      <c r="A22" s="60">
        <v>602400</v>
      </c>
      <c r="B22" s="61" t="s">
        <v>132</v>
      </c>
      <c r="C22" s="46" t="s">
        <v>133</v>
      </c>
      <c r="D22" s="63">
        <f>D16</f>
        <v>-61979709</v>
      </c>
      <c r="E22" s="63">
        <f>E16</f>
        <v>61979709</v>
      </c>
      <c r="F22" s="63">
        <f>F16</f>
        <v>61979709</v>
      </c>
      <c r="G22" s="52"/>
      <c r="H22" s="52"/>
      <c r="I22" s="52"/>
      <c r="J22" s="52"/>
      <c r="K22" s="52"/>
      <c r="L22" s="52"/>
    </row>
    <row r="23" spans="1:17" ht="31.15" customHeight="1" x14ac:dyDescent="0.2">
      <c r="A23" s="60"/>
      <c r="B23" s="50" t="s">
        <v>137</v>
      </c>
      <c r="C23" s="46">
        <f>D23+E23</f>
        <v>32945993</v>
      </c>
      <c r="D23" s="65">
        <f>D12</f>
        <v>-29064091</v>
      </c>
      <c r="E23" s="65">
        <f>E12</f>
        <v>62010084</v>
      </c>
      <c r="F23" s="65">
        <f>F12</f>
        <v>61979709</v>
      </c>
    </row>
    <row r="24" spans="1:17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</row>
    <row r="25" spans="1:17" ht="56.25" x14ac:dyDescent="0.2">
      <c r="B25" s="66" t="s">
        <v>138</v>
      </c>
      <c r="C25" s="66"/>
      <c r="D25" s="66"/>
      <c r="E25" s="68" t="s">
        <v>97</v>
      </c>
      <c r="F25" s="68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</row>
  </sheetData>
  <mergeCells count="10">
    <mergeCell ref="A8:F8"/>
    <mergeCell ref="E25:F25"/>
    <mergeCell ref="A6:F6"/>
    <mergeCell ref="A9:E9"/>
    <mergeCell ref="A10:A11"/>
    <mergeCell ref="B10:B11"/>
    <mergeCell ref="C10:C11"/>
    <mergeCell ref="D10:D11"/>
    <mergeCell ref="E10:F10"/>
    <mergeCell ref="A7:F7"/>
  </mergeCells>
  <phoneticPr fontId="2" type="noConversion"/>
  <printOptions horizontalCentered="1"/>
  <pageMargins left="0.74803149606299213" right="0.74803149606299213" top="0.59055118110236227" bottom="0.78740157480314965" header="0.51181102362204722" footer="0.51181102362204722"/>
  <pageSetup paperSize="9" scale="86" fitToHeight="0" orientation="portrait" horizontalDpi="300" verticalDpi="300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showGridLines="0" showZeros="0" tabSelected="1" topLeftCell="A4" zoomScale="60" zoomScaleNormal="80" zoomScaleSheetLayoutView="90" workbookViewId="0">
      <pane xSplit="6" ySplit="11" topLeftCell="G36" activePane="bottomRight" state="frozen"/>
      <selection activeCell="A4" sqref="A4"/>
      <selection pane="topRight" activeCell="G4" sqref="G4"/>
      <selection pane="bottomLeft" activeCell="A15" sqref="A15"/>
      <selection pane="bottomRight" activeCell="B6" sqref="B6:P6"/>
    </sheetView>
  </sheetViews>
  <sheetFormatPr defaultColWidth="9.1640625" defaultRowHeight="12.75" x14ac:dyDescent="0.2"/>
  <cols>
    <col min="1" max="1" width="13.1640625" style="1" customWidth="1"/>
    <col min="2" max="2" width="13.33203125" style="1" customWidth="1"/>
    <col min="3" max="3" width="15.33203125" style="1" customWidth="1"/>
    <col min="4" max="4" width="48.83203125" style="1" customWidth="1"/>
    <col min="5" max="7" width="13.33203125" style="1" customWidth="1"/>
    <col min="8" max="8" width="9.6640625" style="1" customWidth="1"/>
    <col min="9" max="9" width="9.83203125" style="1" customWidth="1"/>
    <col min="10" max="11" width="12.1640625" style="1" customWidth="1"/>
    <col min="12" max="12" width="11" style="1" customWidth="1"/>
    <col min="13" max="13" width="7.83203125" style="1" customWidth="1"/>
    <col min="14" max="14" width="8.5" style="1" customWidth="1"/>
    <col min="15" max="16" width="12.83203125" style="1" customWidth="1"/>
    <col min="17" max="16384" width="9.1640625" style="27"/>
  </cols>
  <sheetData>
    <row r="1" spans="1:17" x14ac:dyDescent="0.2">
      <c r="N1" s="1" t="s">
        <v>51</v>
      </c>
    </row>
    <row r="2" spans="1:17" x14ac:dyDescent="0.2">
      <c r="N2" s="1" t="s">
        <v>80</v>
      </c>
    </row>
    <row r="3" spans="1:17" x14ac:dyDescent="0.2">
      <c r="N3" s="1" t="s">
        <v>84</v>
      </c>
    </row>
    <row r="4" spans="1:17" x14ac:dyDescent="0.2">
      <c r="N4" s="1" t="s">
        <v>83</v>
      </c>
    </row>
    <row r="5" spans="1:17" s="29" customFormat="1" ht="15" customHeight="1" x14ac:dyDescent="0.25">
      <c r="A5" s="22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1" t="s">
        <v>145</v>
      </c>
      <c r="O5" s="28"/>
      <c r="P5" s="28"/>
    </row>
    <row r="6" spans="1:17" ht="27" customHeight="1" x14ac:dyDescent="0.2">
      <c r="B6" s="79" t="s">
        <v>85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</row>
    <row r="7" spans="1:17" ht="16.899999999999999" customHeight="1" x14ac:dyDescent="0.2">
      <c r="A7" s="25" t="s">
        <v>100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7" ht="16.899999999999999" customHeight="1" x14ac:dyDescent="0.2">
      <c r="A8" s="1" t="s">
        <v>99</v>
      </c>
    </row>
    <row r="9" spans="1:17" ht="10.15" customHeight="1" x14ac:dyDescent="0.3">
      <c r="B9" s="23"/>
      <c r="C9" s="23"/>
      <c r="D9" s="23"/>
      <c r="E9" s="23"/>
      <c r="F9" s="23"/>
      <c r="G9" s="3"/>
      <c r="H9" s="23"/>
      <c r="I9" s="23"/>
      <c r="J9" s="2"/>
      <c r="K9" s="2"/>
      <c r="L9" s="30"/>
      <c r="M9" s="30"/>
      <c r="N9" s="30"/>
      <c r="O9" s="30"/>
      <c r="P9" s="24" t="s">
        <v>20</v>
      </c>
    </row>
    <row r="10" spans="1:17" s="31" customFormat="1" ht="21.75" customHeight="1" x14ac:dyDescent="0.2">
      <c r="A10" s="76" t="s">
        <v>101</v>
      </c>
      <c r="B10" s="76" t="s">
        <v>102</v>
      </c>
      <c r="C10" s="76" t="s">
        <v>103</v>
      </c>
      <c r="D10" s="76" t="s">
        <v>50</v>
      </c>
      <c r="E10" s="77" t="s">
        <v>0</v>
      </c>
      <c r="F10" s="77"/>
      <c r="G10" s="77"/>
      <c r="H10" s="77"/>
      <c r="I10" s="77"/>
      <c r="J10" s="77" t="s">
        <v>1</v>
      </c>
      <c r="K10" s="77"/>
      <c r="L10" s="77"/>
      <c r="M10" s="77"/>
      <c r="N10" s="77"/>
      <c r="O10" s="77"/>
      <c r="P10" s="77" t="s">
        <v>2</v>
      </c>
    </row>
    <row r="11" spans="1:17" s="31" customFormat="1" ht="16.5" customHeight="1" x14ac:dyDescent="0.2">
      <c r="A11" s="76"/>
      <c r="B11" s="76"/>
      <c r="C11" s="76"/>
      <c r="D11" s="76"/>
      <c r="E11" s="76" t="s">
        <v>49</v>
      </c>
      <c r="F11" s="78" t="s">
        <v>3</v>
      </c>
      <c r="G11" s="76" t="s">
        <v>4</v>
      </c>
      <c r="H11" s="76"/>
      <c r="I11" s="78" t="s">
        <v>5</v>
      </c>
      <c r="J11" s="76" t="s">
        <v>49</v>
      </c>
      <c r="K11" s="76" t="s">
        <v>104</v>
      </c>
      <c r="L11" s="78" t="s">
        <v>3</v>
      </c>
      <c r="M11" s="76" t="s">
        <v>4</v>
      </c>
      <c r="N11" s="76"/>
      <c r="O11" s="78" t="s">
        <v>5</v>
      </c>
      <c r="P11" s="77"/>
    </row>
    <row r="12" spans="1:17" s="31" customFormat="1" ht="20.25" customHeight="1" x14ac:dyDescent="0.2">
      <c r="A12" s="76"/>
      <c r="B12" s="76"/>
      <c r="C12" s="76"/>
      <c r="D12" s="76"/>
      <c r="E12" s="76"/>
      <c r="F12" s="78"/>
      <c r="G12" s="76" t="s">
        <v>6</v>
      </c>
      <c r="H12" s="76" t="s">
        <v>7</v>
      </c>
      <c r="I12" s="78"/>
      <c r="J12" s="76"/>
      <c r="K12" s="76"/>
      <c r="L12" s="78"/>
      <c r="M12" s="76" t="s">
        <v>6</v>
      </c>
      <c r="N12" s="81" t="s">
        <v>7</v>
      </c>
      <c r="O12" s="78"/>
      <c r="P12" s="77"/>
    </row>
    <row r="13" spans="1:17" s="31" customFormat="1" ht="42" customHeight="1" x14ac:dyDescent="0.2">
      <c r="A13" s="76"/>
      <c r="B13" s="76"/>
      <c r="C13" s="76"/>
      <c r="D13" s="76"/>
      <c r="E13" s="76"/>
      <c r="F13" s="78"/>
      <c r="G13" s="76"/>
      <c r="H13" s="76"/>
      <c r="I13" s="78"/>
      <c r="J13" s="76"/>
      <c r="K13" s="76"/>
      <c r="L13" s="78"/>
      <c r="M13" s="76"/>
      <c r="N13" s="81"/>
      <c r="O13" s="78"/>
      <c r="P13" s="77"/>
    </row>
    <row r="14" spans="1:17" ht="36" customHeight="1" x14ac:dyDescent="0.2">
      <c r="A14" s="19" t="s">
        <v>75</v>
      </c>
      <c r="B14" s="11"/>
      <c r="C14" s="5"/>
      <c r="D14" s="9" t="s">
        <v>53</v>
      </c>
      <c r="E14" s="7">
        <f>E16+E19+E22+E27+E31+E33+E36+E38+E43+E45+E49+E51+E53+E47</f>
        <v>70815297</v>
      </c>
      <c r="F14" s="7">
        <f>F16+F19+F22+F27+F31+F33+F36+F38+F43+F45+F49+F51+F53+F47</f>
        <v>70815297</v>
      </c>
      <c r="G14" s="7">
        <f>G16+G19+G22+G27+G31+G33+G36+G38+G43+G45+G49+G51+G53+G47</f>
        <v>32259646</v>
      </c>
      <c r="H14" s="7">
        <f>H16+H19+H22+H27+H31+H33+H36+H38+H43+H45+H49+H51+H53+H47</f>
        <v>6814904</v>
      </c>
      <c r="I14" s="7">
        <f>I16+I19+I22+I27+I31+I33+I36+I38+I43+I45+I49+I51+I52</f>
        <v>0</v>
      </c>
      <c r="J14" s="7">
        <f t="shared" ref="J14:P14" si="0">J16+J19+J22+J27+J31+J33+J36+J38+J43+J45+J49+J51+J53+J47</f>
        <v>65013026</v>
      </c>
      <c r="K14" s="7">
        <f t="shared" si="0"/>
        <v>62629709</v>
      </c>
      <c r="L14" s="7">
        <f t="shared" si="0"/>
        <v>3033317</v>
      </c>
      <c r="M14" s="7">
        <f t="shared" si="0"/>
        <v>0</v>
      </c>
      <c r="N14" s="7">
        <f t="shared" si="0"/>
        <v>0</v>
      </c>
      <c r="O14" s="7">
        <f t="shared" si="0"/>
        <v>61979709</v>
      </c>
      <c r="P14" s="7">
        <f t="shared" si="0"/>
        <v>135828323</v>
      </c>
      <c r="Q14" s="32"/>
    </row>
    <row r="15" spans="1:17" s="31" customFormat="1" ht="31.15" customHeight="1" x14ac:dyDescent="0.2">
      <c r="A15" s="18" t="s">
        <v>52</v>
      </c>
      <c r="B15" s="11"/>
      <c r="C15" s="5"/>
      <c r="D15" s="9" t="s">
        <v>53</v>
      </c>
      <c r="E15" s="6">
        <f t="shared" ref="E15:P15" si="1">E14</f>
        <v>70815297</v>
      </c>
      <c r="F15" s="6">
        <f t="shared" si="1"/>
        <v>70815297</v>
      </c>
      <c r="G15" s="6">
        <f t="shared" si="1"/>
        <v>32259646</v>
      </c>
      <c r="H15" s="6">
        <f t="shared" si="1"/>
        <v>6814904</v>
      </c>
      <c r="I15" s="6">
        <f t="shared" si="1"/>
        <v>0</v>
      </c>
      <c r="J15" s="6">
        <f t="shared" si="1"/>
        <v>65013026</v>
      </c>
      <c r="K15" s="6">
        <f t="shared" si="1"/>
        <v>62629709</v>
      </c>
      <c r="L15" s="6">
        <f t="shared" si="1"/>
        <v>3033317</v>
      </c>
      <c r="M15" s="6">
        <f t="shared" si="1"/>
        <v>0</v>
      </c>
      <c r="N15" s="6">
        <f t="shared" si="1"/>
        <v>0</v>
      </c>
      <c r="O15" s="6">
        <f t="shared" si="1"/>
        <v>61979709</v>
      </c>
      <c r="P15" s="6">
        <f t="shared" si="1"/>
        <v>135828323</v>
      </c>
      <c r="Q15" s="33"/>
    </row>
    <row r="16" spans="1:17" s="31" customFormat="1" ht="27" customHeight="1" x14ac:dyDescent="0.2">
      <c r="A16" s="20" t="s">
        <v>118</v>
      </c>
      <c r="B16" s="8" t="s">
        <v>119</v>
      </c>
      <c r="C16" s="8"/>
      <c r="D16" s="9" t="s">
        <v>120</v>
      </c>
      <c r="E16" s="7">
        <f t="shared" ref="E16:P16" si="2">E17+E18</f>
        <v>13134901</v>
      </c>
      <c r="F16" s="7">
        <f t="shared" si="2"/>
        <v>13134901</v>
      </c>
      <c r="G16" s="7">
        <f t="shared" si="2"/>
        <v>9850154</v>
      </c>
      <c r="H16" s="7">
        <f t="shared" si="2"/>
        <v>453162</v>
      </c>
      <c r="I16" s="7">
        <f t="shared" si="2"/>
        <v>0</v>
      </c>
      <c r="J16" s="7">
        <f t="shared" si="2"/>
        <v>50000</v>
      </c>
      <c r="K16" s="7">
        <f t="shared" si="2"/>
        <v>50000</v>
      </c>
      <c r="L16" s="7">
        <f t="shared" si="2"/>
        <v>0</v>
      </c>
      <c r="M16" s="7">
        <f t="shared" si="2"/>
        <v>0</v>
      </c>
      <c r="N16" s="7">
        <f t="shared" si="2"/>
        <v>0</v>
      </c>
      <c r="O16" s="7">
        <f t="shared" si="2"/>
        <v>50000</v>
      </c>
      <c r="P16" s="7">
        <f t="shared" si="2"/>
        <v>13184901</v>
      </c>
      <c r="Q16" s="33"/>
    </row>
    <row r="17" spans="1:17" ht="70.150000000000006" customHeight="1" x14ac:dyDescent="0.2">
      <c r="A17" s="19" t="s">
        <v>54</v>
      </c>
      <c r="B17" s="5" t="s">
        <v>24</v>
      </c>
      <c r="C17" s="5" t="s">
        <v>8</v>
      </c>
      <c r="D17" s="14" t="s">
        <v>25</v>
      </c>
      <c r="E17" s="26">
        <f>F17</f>
        <v>13084901</v>
      </c>
      <c r="F17" s="26">
        <v>13084901</v>
      </c>
      <c r="G17" s="26">
        <f>[1]загальний!$D$8</f>
        <v>9850154</v>
      </c>
      <c r="H17" s="26">
        <v>453162</v>
      </c>
      <c r="I17" s="6"/>
      <c r="J17" s="26">
        <f>[1]спецфонд!$D$5</f>
        <v>50000</v>
      </c>
      <c r="K17" s="26">
        <v>50000</v>
      </c>
      <c r="L17" s="26">
        <f>M17+N17</f>
        <v>0</v>
      </c>
      <c r="M17" s="26"/>
      <c r="N17" s="26"/>
      <c r="O17" s="26">
        <f>[1]спецфонд!$D$41</f>
        <v>50000</v>
      </c>
      <c r="P17" s="10">
        <f t="shared" ref="P17:P37" si="3">E17+J17</f>
        <v>13134901</v>
      </c>
      <c r="Q17" s="32"/>
    </row>
    <row r="18" spans="1:17" ht="29.45" customHeight="1" x14ac:dyDescent="0.2">
      <c r="A18" s="19" t="s">
        <v>116</v>
      </c>
      <c r="B18" s="5" t="s">
        <v>90</v>
      </c>
      <c r="C18" s="5" t="s">
        <v>117</v>
      </c>
      <c r="D18" s="14" t="s">
        <v>115</v>
      </c>
      <c r="E18" s="26">
        <f>F18</f>
        <v>50000</v>
      </c>
      <c r="F18" s="26">
        <v>50000</v>
      </c>
      <c r="G18" s="26"/>
      <c r="H18" s="26"/>
      <c r="I18" s="6"/>
      <c r="J18" s="26"/>
      <c r="K18" s="26"/>
      <c r="L18" s="26"/>
      <c r="M18" s="26"/>
      <c r="N18" s="26"/>
      <c r="O18" s="26"/>
      <c r="P18" s="10">
        <f t="shared" si="3"/>
        <v>50000</v>
      </c>
      <c r="Q18" s="32"/>
    </row>
    <row r="19" spans="1:17" s="31" customFormat="1" ht="27" customHeight="1" x14ac:dyDescent="0.2">
      <c r="A19" s="20" t="s">
        <v>55</v>
      </c>
      <c r="B19" s="8" t="s">
        <v>27</v>
      </c>
      <c r="C19" s="8"/>
      <c r="D19" s="9" t="s">
        <v>28</v>
      </c>
      <c r="E19" s="10">
        <f>E20+E21</f>
        <v>33709500</v>
      </c>
      <c r="F19" s="10">
        <f>F20+F21</f>
        <v>33709500</v>
      </c>
      <c r="G19" s="10">
        <f>G20+G21</f>
        <v>20672865</v>
      </c>
      <c r="H19" s="10">
        <f>H20+H21</f>
        <v>3863270</v>
      </c>
      <c r="I19" s="7"/>
      <c r="J19" s="7">
        <f>L19+O19</f>
        <v>2746102</v>
      </c>
      <c r="K19" s="10">
        <f>K20+K21</f>
        <v>96060</v>
      </c>
      <c r="L19" s="10">
        <f>L20+L21</f>
        <v>2650042</v>
      </c>
      <c r="M19" s="10"/>
      <c r="N19" s="10"/>
      <c r="O19" s="10">
        <f>O20+O21</f>
        <v>96060</v>
      </c>
      <c r="P19" s="10">
        <f t="shared" si="3"/>
        <v>36455602</v>
      </c>
      <c r="Q19" s="33"/>
    </row>
    <row r="20" spans="1:17" s="31" customFormat="1" ht="27" customHeight="1" x14ac:dyDescent="0.2">
      <c r="A20" s="18" t="s">
        <v>56</v>
      </c>
      <c r="B20" s="11">
        <v>1010</v>
      </c>
      <c r="C20" s="5" t="s">
        <v>11</v>
      </c>
      <c r="D20" s="12" t="s">
        <v>26</v>
      </c>
      <c r="E20" s="6">
        <v>33709500</v>
      </c>
      <c r="F20" s="6">
        <v>33709500</v>
      </c>
      <c r="G20" s="6">
        <v>20672865</v>
      </c>
      <c r="H20" s="6">
        <v>3863270</v>
      </c>
      <c r="I20" s="7"/>
      <c r="J20" s="7">
        <f>L20+O20</f>
        <v>2746102</v>
      </c>
      <c r="K20" s="7">
        <f>529360-500000+18600+10000+38100</f>
        <v>96060</v>
      </c>
      <c r="L20" s="7">
        <f>[1]спецфонд!$F$12</f>
        <v>2650042</v>
      </c>
      <c r="M20" s="6"/>
      <c r="N20" s="6"/>
      <c r="O20" s="7">
        <f>529360+18600-500000+10000+38100</f>
        <v>96060</v>
      </c>
      <c r="P20" s="10">
        <f t="shared" si="3"/>
        <v>36455602</v>
      </c>
      <c r="Q20" s="33"/>
    </row>
    <row r="21" spans="1:17" s="31" customFormat="1" ht="31.9" customHeight="1" x14ac:dyDescent="0.2">
      <c r="A21" s="18" t="s">
        <v>57</v>
      </c>
      <c r="B21" s="11">
        <v>1140</v>
      </c>
      <c r="C21" s="5" t="s">
        <v>29</v>
      </c>
      <c r="D21" s="12" t="s">
        <v>30</v>
      </c>
      <c r="E21" s="6">
        <v>0</v>
      </c>
      <c r="F21" s="6">
        <v>0</v>
      </c>
      <c r="G21" s="6"/>
      <c r="H21" s="6"/>
      <c r="I21" s="7"/>
      <c r="J21" s="7"/>
      <c r="K21" s="7"/>
      <c r="L21" s="7"/>
      <c r="M21" s="6"/>
      <c r="N21" s="6"/>
      <c r="O21" s="7"/>
      <c r="P21" s="10">
        <f t="shared" si="3"/>
        <v>0</v>
      </c>
      <c r="Q21" s="33"/>
    </row>
    <row r="22" spans="1:17" s="31" customFormat="1" ht="27" customHeight="1" x14ac:dyDescent="0.2">
      <c r="A22" s="18" t="s">
        <v>58</v>
      </c>
      <c r="B22" s="13">
        <v>3000</v>
      </c>
      <c r="C22" s="5"/>
      <c r="D22" s="9" t="s">
        <v>12</v>
      </c>
      <c r="E22" s="7">
        <f>SUM(E23:E26)</f>
        <v>1228807</v>
      </c>
      <c r="F22" s="7">
        <f>SUM(F23:F26)</f>
        <v>1228807</v>
      </c>
      <c r="G22" s="7">
        <f>SUM(G23:G26)</f>
        <v>13202</v>
      </c>
      <c r="H22" s="7">
        <f t="shared" ref="H22:O22" si="4">H23+H25+H26</f>
        <v>0</v>
      </c>
      <c r="I22" s="7">
        <f t="shared" si="4"/>
        <v>0</v>
      </c>
      <c r="J22" s="7">
        <f t="shared" si="4"/>
        <v>0</v>
      </c>
      <c r="K22" s="7">
        <f t="shared" si="4"/>
        <v>0</v>
      </c>
      <c r="L22" s="7">
        <f t="shared" si="4"/>
        <v>0</v>
      </c>
      <c r="M22" s="7">
        <f t="shared" si="4"/>
        <v>0</v>
      </c>
      <c r="N22" s="7">
        <f t="shared" si="4"/>
        <v>0</v>
      </c>
      <c r="O22" s="7">
        <f t="shared" si="4"/>
        <v>0</v>
      </c>
      <c r="P22" s="10">
        <f t="shared" si="3"/>
        <v>1228807</v>
      </c>
      <c r="Q22" s="33"/>
    </row>
    <row r="23" spans="1:17" s="31" customFormat="1" ht="27" customHeight="1" x14ac:dyDescent="0.2">
      <c r="A23" s="18" t="s">
        <v>73</v>
      </c>
      <c r="B23" s="11">
        <v>3090</v>
      </c>
      <c r="C23" s="5" t="s">
        <v>74</v>
      </c>
      <c r="D23" s="14" t="s">
        <v>81</v>
      </c>
      <c r="E23" s="6">
        <f>F23</f>
        <v>30000</v>
      </c>
      <c r="F23" s="6">
        <f>[1]загальний!$H$5</f>
        <v>30000</v>
      </c>
      <c r="G23" s="7"/>
      <c r="H23" s="7"/>
      <c r="I23" s="7"/>
      <c r="J23" s="7"/>
      <c r="K23" s="7"/>
      <c r="L23" s="7"/>
      <c r="M23" s="7"/>
      <c r="N23" s="7"/>
      <c r="O23" s="7"/>
      <c r="P23" s="10">
        <f t="shared" si="3"/>
        <v>30000</v>
      </c>
      <c r="Q23" s="33"/>
    </row>
    <row r="24" spans="1:17" s="31" customFormat="1" ht="59.45" customHeight="1" x14ac:dyDescent="0.2">
      <c r="A24" s="18" t="s">
        <v>86</v>
      </c>
      <c r="B24" s="11">
        <v>3140</v>
      </c>
      <c r="C24" s="5" t="s">
        <v>87</v>
      </c>
      <c r="D24" s="14" t="s">
        <v>91</v>
      </c>
      <c r="E24" s="6">
        <f>F24</f>
        <v>0</v>
      </c>
      <c r="F24" s="6">
        <f>53800-53800</f>
        <v>0</v>
      </c>
      <c r="G24" s="7"/>
      <c r="H24" s="7"/>
      <c r="I24" s="7"/>
      <c r="J24" s="7"/>
      <c r="K24" s="7"/>
      <c r="L24" s="7"/>
      <c r="M24" s="7"/>
      <c r="N24" s="7"/>
      <c r="O24" s="7"/>
      <c r="P24" s="10">
        <f t="shared" si="3"/>
        <v>0</v>
      </c>
      <c r="Q24" s="33"/>
    </row>
    <row r="25" spans="1:17" s="31" customFormat="1" ht="27" customHeight="1" x14ac:dyDescent="0.2">
      <c r="A25" s="18" t="s">
        <v>59</v>
      </c>
      <c r="B25" s="11">
        <v>3210</v>
      </c>
      <c r="C25" s="5" t="s">
        <v>22</v>
      </c>
      <c r="D25" s="14" t="s">
        <v>23</v>
      </c>
      <c r="E25" s="6">
        <f>F25</f>
        <v>16107</v>
      </c>
      <c r="F25" s="6">
        <v>16107</v>
      </c>
      <c r="G25" s="6">
        <v>13202</v>
      </c>
      <c r="H25" s="6"/>
      <c r="I25" s="7"/>
      <c r="J25" s="7"/>
      <c r="K25" s="6"/>
      <c r="L25" s="7"/>
      <c r="M25" s="6"/>
      <c r="N25" s="6"/>
      <c r="O25" s="7"/>
      <c r="P25" s="10">
        <f t="shared" si="3"/>
        <v>16107</v>
      </c>
      <c r="Q25" s="33"/>
    </row>
    <row r="26" spans="1:17" s="31" customFormat="1" ht="27" customHeight="1" x14ac:dyDescent="0.2">
      <c r="A26" s="18" t="s">
        <v>60</v>
      </c>
      <c r="B26" s="11">
        <v>3242</v>
      </c>
      <c r="C26" s="5" t="s">
        <v>13</v>
      </c>
      <c r="D26" s="14" t="s">
        <v>43</v>
      </c>
      <c r="E26" s="6">
        <f>F26</f>
        <v>1182700</v>
      </c>
      <c r="F26" s="6">
        <f>932700+200000+50000</f>
        <v>1182700</v>
      </c>
      <c r="G26" s="7"/>
      <c r="H26" s="7"/>
      <c r="I26" s="7"/>
      <c r="J26" s="7">
        <f>L26+O26</f>
        <v>0</v>
      </c>
      <c r="K26" s="7"/>
      <c r="L26" s="7">
        <f>M26+N26</f>
        <v>0</v>
      </c>
      <c r="M26" s="7"/>
      <c r="N26" s="7"/>
      <c r="O26" s="7"/>
      <c r="P26" s="10">
        <f t="shared" si="3"/>
        <v>1182700</v>
      </c>
      <c r="Q26" s="33"/>
    </row>
    <row r="27" spans="1:17" s="31" customFormat="1" ht="27" customHeight="1" x14ac:dyDescent="0.2">
      <c r="A27" s="18" t="s">
        <v>61</v>
      </c>
      <c r="B27" s="13">
        <v>4000</v>
      </c>
      <c r="C27" s="8"/>
      <c r="D27" s="9" t="s">
        <v>14</v>
      </c>
      <c r="E27" s="7">
        <f>E28+E29+E30</f>
        <v>2658031</v>
      </c>
      <c r="F27" s="7">
        <f>F28+F29+F30</f>
        <v>2658031</v>
      </c>
      <c r="G27" s="7">
        <f>G28+G29+G30</f>
        <v>1398489</v>
      </c>
      <c r="H27" s="7">
        <f>H28+H29+H30</f>
        <v>215773</v>
      </c>
      <c r="I27" s="7"/>
      <c r="J27" s="7">
        <f>J28+J29+J30</f>
        <v>156400</v>
      </c>
      <c r="K27" s="7">
        <f>K28+K30</f>
        <v>124400</v>
      </c>
      <c r="L27" s="7">
        <f>L28+L30</f>
        <v>32000</v>
      </c>
      <c r="M27" s="7">
        <f>M28+M30</f>
        <v>0</v>
      </c>
      <c r="N27" s="7">
        <f>N28+N30</f>
        <v>0</v>
      </c>
      <c r="O27" s="7">
        <f>O28+O30</f>
        <v>124400</v>
      </c>
      <c r="P27" s="10">
        <f t="shared" si="3"/>
        <v>2814431</v>
      </c>
      <c r="Q27" s="33"/>
    </row>
    <row r="28" spans="1:17" s="31" customFormat="1" ht="27" customHeight="1" x14ac:dyDescent="0.2">
      <c r="A28" s="18" t="s">
        <v>62</v>
      </c>
      <c r="B28" s="11">
        <v>4060</v>
      </c>
      <c r="C28" s="5" t="s">
        <v>15</v>
      </c>
      <c r="D28" s="15" t="s">
        <v>40</v>
      </c>
      <c r="E28" s="6">
        <f>F28</f>
        <v>2188400</v>
      </c>
      <c r="F28" s="6">
        <v>2188400</v>
      </c>
      <c r="G28" s="6">
        <f>[1]загальний!$L$9</f>
        <v>1313301</v>
      </c>
      <c r="H28" s="6">
        <v>205971</v>
      </c>
      <c r="I28" s="7"/>
      <c r="J28" s="7">
        <f>L28+O28</f>
        <v>40000</v>
      </c>
      <c r="K28" s="7">
        <f>18000-10000</f>
        <v>8000</v>
      </c>
      <c r="L28" s="7">
        <f>[1]спецфонд!$L$6</f>
        <v>32000</v>
      </c>
      <c r="M28" s="7"/>
      <c r="N28" s="7"/>
      <c r="O28" s="7">
        <f>18000-10000</f>
        <v>8000</v>
      </c>
      <c r="P28" s="10">
        <f t="shared" si="3"/>
        <v>2228400</v>
      </c>
      <c r="Q28" s="33"/>
    </row>
    <row r="29" spans="1:17" s="31" customFormat="1" ht="27" customHeight="1" x14ac:dyDescent="0.2">
      <c r="A29" s="18" t="s">
        <v>63</v>
      </c>
      <c r="B29" s="11">
        <v>4081</v>
      </c>
      <c r="C29" s="5" t="s">
        <v>31</v>
      </c>
      <c r="D29" s="15" t="s">
        <v>44</v>
      </c>
      <c r="E29" s="6">
        <f>F29</f>
        <v>123731</v>
      </c>
      <c r="F29" s="6">
        <f>[1]загальний!$M$5</f>
        <v>123731</v>
      </c>
      <c r="G29" s="6">
        <f>[1]загальний!$M$8</f>
        <v>85188</v>
      </c>
      <c r="H29" s="6">
        <f>[1]загальний!$M$19</f>
        <v>9802</v>
      </c>
      <c r="I29" s="7"/>
      <c r="J29" s="7"/>
      <c r="K29" s="7"/>
      <c r="L29" s="7"/>
      <c r="M29" s="7"/>
      <c r="N29" s="7"/>
      <c r="O29" s="7"/>
      <c r="P29" s="10">
        <f t="shared" si="3"/>
        <v>123731</v>
      </c>
      <c r="Q29" s="33"/>
    </row>
    <row r="30" spans="1:17" s="31" customFormat="1" ht="27" customHeight="1" x14ac:dyDescent="0.2">
      <c r="A30" s="18" t="s">
        <v>64</v>
      </c>
      <c r="B30" s="11">
        <v>4082</v>
      </c>
      <c r="C30" s="5" t="s">
        <v>31</v>
      </c>
      <c r="D30" s="15" t="s">
        <v>45</v>
      </c>
      <c r="E30" s="6">
        <f>F30</f>
        <v>345900</v>
      </c>
      <c r="F30" s="6">
        <f>289500+56400</f>
        <v>345900</v>
      </c>
      <c r="G30" s="6"/>
      <c r="H30" s="6"/>
      <c r="I30" s="7"/>
      <c r="J30" s="7">
        <f>L30+O30</f>
        <v>116400</v>
      </c>
      <c r="K30" s="7">
        <v>116400</v>
      </c>
      <c r="L30" s="7"/>
      <c r="M30" s="7"/>
      <c r="N30" s="7"/>
      <c r="O30" s="7">
        <v>116400</v>
      </c>
      <c r="P30" s="10">
        <f t="shared" si="3"/>
        <v>462300</v>
      </c>
      <c r="Q30" s="33"/>
    </row>
    <row r="31" spans="1:17" s="31" customFormat="1" ht="27" customHeight="1" x14ac:dyDescent="0.2">
      <c r="A31" s="18" t="s">
        <v>65</v>
      </c>
      <c r="B31" s="13">
        <v>5000</v>
      </c>
      <c r="C31" s="5"/>
      <c r="D31" s="9" t="s">
        <v>16</v>
      </c>
      <c r="E31" s="7">
        <f>E32</f>
        <v>588068</v>
      </c>
      <c r="F31" s="7">
        <f>F32</f>
        <v>588068</v>
      </c>
      <c r="G31" s="7">
        <f>G32</f>
        <v>324936</v>
      </c>
      <c r="H31" s="7">
        <f>H32</f>
        <v>64852</v>
      </c>
      <c r="I31" s="7"/>
      <c r="J31" s="7">
        <f t="shared" ref="J31:O31" si="5">J32</f>
        <v>0</v>
      </c>
      <c r="K31" s="7">
        <f t="shared" si="5"/>
        <v>0</v>
      </c>
      <c r="L31" s="7">
        <f t="shared" si="5"/>
        <v>0</v>
      </c>
      <c r="M31" s="7">
        <f t="shared" si="5"/>
        <v>0</v>
      </c>
      <c r="N31" s="7">
        <f t="shared" si="5"/>
        <v>0</v>
      </c>
      <c r="O31" s="7">
        <f t="shared" si="5"/>
        <v>0</v>
      </c>
      <c r="P31" s="10">
        <f t="shared" si="3"/>
        <v>588068</v>
      </c>
      <c r="Q31" s="33"/>
    </row>
    <row r="32" spans="1:17" ht="39" customHeight="1" x14ac:dyDescent="0.2">
      <c r="A32" s="19" t="s">
        <v>66</v>
      </c>
      <c r="B32" s="11">
        <v>5061</v>
      </c>
      <c r="C32" s="5" t="s">
        <v>17</v>
      </c>
      <c r="D32" s="15" t="s">
        <v>21</v>
      </c>
      <c r="E32" s="6">
        <f>F32</f>
        <v>588068</v>
      </c>
      <c r="F32" s="6">
        <f>[1]загальний!$O$5</f>
        <v>588068</v>
      </c>
      <c r="G32" s="6">
        <f>[1]загальний!$O$8</f>
        <v>324936</v>
      </c>
      <c r="H32" s="6">
        <f>[1]загальний!$O$19</f>
        <v>64852</v>
      </c>
      <c r="I32" s="7"/>
      <c r="J32" s="7">
        <f>L32+O32</f>
        <v>0</v>
      </c>
      <c r="K32" s="7"/>
      <c r="L32" s="7">
        <f>M32+N32</f>
        <v>0</v>
      </c>
      <c r="M32" s="7"/>
      <c r="N32" s="7"/>
      <c r="O32" s="7"/>
      <c r="P32" s="10">
        <f t="shared" si="3"/>
        <v>588068</v>
      </c>
      <c r="Q32" s="32"/>
    </row>
    <row r="33" spans="1:17" s="31" customFormat="1" ht="27" customHeight="1" x14ac:dyDescent="0.2">
      <c r="A33" s="18" t="s">
        <v>67</v>
      </c>
      <c r="B33" s="13">
        <v>6000</v>
      </c>
      <c r="C33" s="5"/>
      <c r="D33" s="9" t="s">
        <v>18</v>
      </c>
      <c r="E33" s="7">
        <f>E34+E35</f>
        <v>12480714</v>
      </c>
      <c r="F33" s="7">
        <f>F34+F35</f>
        <v>12480714</v>
      </c>
      <c r="G33" s="7">
        <f>G34+G35</f>
        <v>0</v>
      </c>
      <c r="H33" s="7">
        <f>H34+H35</f>
        <v>2217847</v>
      </c>
      <c r="I33" s="7"/>
      <c r="J33" s="7">
        <f>L33+O33</f>
        <v>2656244</v>
      </c>
      <c r="K33" s="7">
        <f>K34+K35</f>
        <v>2656244</v>
      </c>
      <c r="L33" s="7">
        <f>L34+L35</f>
        <v>0</v>
      </c>
      <c r="M33" s="7">
        <f>M34+M35</f>
        <v>0</v>
      </c>
      <c r="N33" s="7">
        <f>N34+N35</f>
        <v>0</v>
      </c>
      <c r="O33" s="7">
        <f>O34+O35</f>
        <v>2656244</v>
      </c>
      <c r="P33" s="10">
        <f t="shared" si="3"/>
        <v>15136958</v>
      </c>
      <c r="Q33" s="33"/>
    </row>
    <row r="34" spans="1:17" s="31" customFormat="1" ht="27" customHeight="1" x14ac:dyDescent="0.2">
      <c r="A34" s="18" t="s">
        <v>68</v>
      </c>
      <c r="B34" s="11">
        <v>6011</v>
      </c>
      <c r="C34" s="5" t="s">
        <v>105</v>
      </c>
      <c r="D34" s="15" t="s">
        <v>35</v>
      </c>
      <c r="E34" s="6">
        <f>F34</f>
        <v>0</v>
      </c>
      <c r="F34" s="6">
        <f>[1]загальний!$Q$5</f>
        <v>0</v>
      </c>
      <c r="G34" s="6"/>
      <c r="H34" s="6"/>
      <c r="I34" s="7"/>
      <c r="J34" s="7">
        <f>L34+O34</f>
        <v>2060000</v>
      </c>
      <c r="K34" s="6">
        <f>1800000+200000+60000</f>
        <v>2060000</v>
      </c>
      <c r="L34" s="7">
        <f>M34+N34</f>
        <v>0</v>
      </c>
      <c r="M34" s="7"/>
      <c r="N34" s="7"/>
      <c r="O34" s="7">
        <f>1800000+200000+60000</f>
        <v>2060000</v>
      </c>
      <c r="P34" s="10">
        <f t="shared" si="3"/>
        <v>2060000</v>
      </c>
      <c r="Q34" s="33"/>
    </row>
    <row r="35" spans="1:17" s="31" customFormat="1" ht="27" customHeight="1" x14ac:dyDescent="0.2">
      <c r="A35" s="18" t="s">
        <v>69</v>
      </c>
      <c r="B35" s="11">
        <v>6030</v>
      </c>
      <c r="C35" s="5" t="s">
        <v>19</v>
      </c>
      <c r="D35" s="14" t="s">
        <v>32</v>
      </c>
      <c r="E35" s="6">
        <f>F35</f>
        <v>12480714</v>
      </c>
      <c r="F35" s="6">
        <f>11433887+470000+122514+300000+200000-39723+7416-19296+5916</f>
        <v>12480714</v>
      </c>
      <c r="G35" s="6"/>
      <c r="H35" s="6">
        <v>2217847</v>
      </c>
      <c r="I35" s="7"/>
      <c r="J35" s="7">
        <f>L35+O35</f>
        <v>596244</v>
      </c>
      <c r="K35" s="6">
        <f>787000-100000-300000+850000+140000-850000+75160-5916</f>
        <v>596244</v>
      </c>
      <c r="L35" s="7">
        <f>M35+N35</f>
        <v>0</v>
      </c>
      <c r="M35" s="7"/>
      <c r="N35" s="7"/>
      <c r="O35" s="7">
        <f>687000-300000+850000+140000-850000+75160-5916</f>
        <v>596244</v>
      </c>
      <c r="P35" s="10">
        <f t="shared" si="3"/>
        <v>13076958</v>
      </c>
      <c r="Q35" s="33"/>
    </row>
    <row r="36" spans="1:17" s="31" customFormat="1" ht="34.9" customHeight="1" x14ac:dyDescent="0.2">
      <c r="A36" s="18" t="s">
        <v>89</v>
      </c>
      <c r="B36" s="13">
        <v>7100</v>
      </c>
      <c r="C36" s="5"/>
      <c r="D36" s="9" t="s">
        <v>46</v>
      </c>
      <c r="E36" s="7">
        <f t="shared" ref="E36:O36" si="6">E37</f>
        <v>134680</v>
      </c>
      <c r="F36" s="7">
        <f t="shared" si="6"/>
        <v>134680</v>
      </c>
      <c r="G36" s="7">
        <f t="shared" si="6"/>
        <v>0</v>
      </c>
      <c r="H36" s="7">
        <f t="shared" si="6"/>
        <v>0</v>
      </c>
      <c r="I36" s="7">
        <f t="shared" si="6"/>
        <v>0</v>
      </c>
      <c r="J36" s="7">
        <f t="shared" si="6"/>
        <v>30375</v>
      </c>
      <c r="K36" s="7">
        <f t="shared" si="6"/>
        <v>0</v>
      </c>
      <c r="L36" s="7">
        <f t="shared" si="6"/>
        <v>30375</v>
      </c>
      <c r="M36" s="7">
        <f t="shared" si="6"/>
        <v>0</v>
      </c>
      <c r="N36" s="7">
        <f t="shared" si="6"/>
        <v>0</v>
      </c>
      <c r="O36" s="7">
        <f t="shared" si="6"/>
        <v>0</v>
      </c>
      <c r="P36" s="10">
        <f t="shared" si="3"/>
        <v>165055</v>
      </c>
      <c r="Q36" s="33"/>
    </row>
    <row r="37" spans="1:17" s="31" customFormat="1" ht="27" customHeight="1" x14ac:dyDescent="0.2">
      <c r="A37" s="18" t="s">
        <v>88</v>
      </c>
      <c r="B37" s="11">
        <v>7130</v>
      </c>
      <c r="C37" s="5" t="s">
        <v>47</v>
      </c>
      <c r="D37" s="14" t="s">
        <v>48</v>
      </c>
      <c r="E37" s="6">
        <f>F37</f>
        <v>134680</v>
      </c>
      <c r="F37" s="6">
        <f>81455+82000-28775</f>
        <v>134680</v>
      </c>
      <c r="G37" s="6"/>
      <c r="H37" s="6"/>
      <c r="I37" s="7"/>
      <c r="J37" s="7">
        <f>L37+O37</f>
        <v>30375</v>
      </c>
      <c r="K37" s="6"/>
      <c r="L37" s="7">
        <f>5000+15000+10375</f>
        <v>30375</v>
      </c>
      <c r="M37" s="7"/>
      <c r="N37" s="7"/>
      <c r="O37" s="7"/>
      <c r="P37" s="10">
        <f t="shared" si="3"/>
        <v>165055</v>
      </c>
      <c r="Q37" s="33"/>
    </row>
    <row r="38" spans="1:17" s="31" customFormat="1" ht="27" customHeight="1" x14ac:dyDescent="0.2">
      <c r="A38" s="18" t="s">
        <v>70</v>
      </c>
      <c r="B38" s="13">
        <v>7300</v>
      </c>
      <c r="C38" s="5"/>
      <c r="D38" s="9" t="s">
        <v>33</v>
      </c>
      <c r="E38" s="7">
        <f>E39+E41+E42</f>
        <v>814623</v>
      </c>
      <c r="F38" s="7">
        <f>F39+F41+F42</f>
        <v>814623</v>
      </c>
      <c r="G38" s="7">
        <f>G39+G41</f>
        <v>0</v>
      </c>
      <c r="H38" s="7">
        <f>H39+H41</f>
        <v>0</v>
      </c>
      <c r="I38" s="7"/>
      <c r="J38" s="7">
        <f>J39+J41+J40+J42</f>
        <v>52788681</v>
      </c>
      <c r="K38" s="7">
        <f>K39+K41+K40+K42</f>
        <v>53438681</v>
      </c>
      <c r="L38" s="7">
        <f>L39+L41</f>
        <v>0</v>
      </c>
      <c r="M38" s="7">
        <f>M39+M41</f>
        <v>0</v>
      </c>
      <c r="N38" s="7">
        <f>N39+N41</f>
        <v>0</v>
      </c>
      <c r="O38" s="7">
        <f>O39+O41+O40+O42</f>
        <v>52788681</v>
      </c>
      <c r="P38" s="7">
        <f>P39+P41+P40+P42</f>
        <v>53603304</v>
      </c>
      <c r="Q38" s="33"/>
    </row>
    <row r="39" spans="1:17" s="31" customFormat="1" ht="36" customHeight="1" x14ac:dyDescent="0.2">
      <c r="A39" s="18" t="s">
        <v>71</v>
      </c>
      <c r="B39" s="11">
        <v>7310</v>
      </c>
      <c r="C39" s="5" t="s">
        <v>36</v>
      </c>
      <c r="D39" s="14" t="s">
        <v>37</v>
      </c>
      <c r="E39" s="6">
        <f>F39</f>
        <v>0</v>
      </c>
      <c r="F39" s="7"/>
      <c r="G39" s="7"/>
      <c r="H39" s="7"/>
      <c r="I39" s="7"/>
      <c r="J39" s="7">
        <f>L39+O39</f>
        <v>3309000</v>
      </c>
      <c r="K39" s="6">
        <f>3250000+59000</f>
        <v>3309000</v>
      </c>
      <c r="L39" s="7">
        <f>M39+N39</f>
        <v>0</v>
      </c>
      <c r="M39" s="7"/>
      <c r="N39" s="7"/>
      <c r="O39" s="7">
        <f>3250000+59000</f>
        <v>3309000</v>
      </c>
      <c r="P39" s="10">
        <f t="shared" ref="P39:P53" si="7">E39+J39</f>
        <v>3309000</v>
      </c>
      <c r="Q39" s="33"/>
    </row>
    <row r="40" spans="1:17" s="31" customFormat="1" ht="27" customHeight="1" x14ac:dyDescent="0.2">
      <c r="A40" s="18" t="s">
        <v>106</v>
      </c>
      <c r="B40" s="11">
        <v>7321</v>
      </c>
      <c r="C40" s="5" t="s">
        <v>36</v>
      </c>
      <c r="D40" s="14" t="s">
        <v>107</v>
      </c>
      <c r="E40" s="6"/>
      <c r="F40" s="7"/>
      <c r="G40" s="7"/>
      <c r="H40" s="7"/>
      <c r="I40" s="7"/>
      <c r="J40" s="7">
        <f>L40+O40</f>
        <v>12790725</v>
      </c>
      <c r="K40" s="6">
        <f>18090725-5300000</f>
        <v>12790725</v>
      </c>
      <c r="L40" s="7"/>
      <c r="M40" s="7"/>
      <c r="N40" s="7"/>
      <c r="O40" s="7">
        <f>18090725-5300000</f>
        <v>12790725</v>
      </c>
      <c r="P40" s="10">
        <f t="shared" si="7"/>
        <v>12790725</v>
      </c>
      <c r="Q40" s="33"/>
    </row>
    <row r="41" spans="1:17" s="31" customFormat="1" ht="31.15" customHeight="1" x14ac:dyDescent="0.2">
      <c r="A41" s="18" t="s">
        <v>72</v>
      </c>
      <c r="B41" s="11">
        <v>7330</v>
      </c>
      <c r="C41" s="5" t="s">
        <v>36</v>
      </c>
      <c r="D41" s="14" t="s">
        <v>41</v>
      </c>
      <c r="E41" s="6">
        <f>F41</f>
        <v>0</v>
      </c>
      <c r="F41" s="7"/>
      <c r="G41" s="7"/>
      <c r="H41" s="7"/>
      <c r="I41" s="7"/>
      <c r="J41" s="7">
        <f>L41+O41</f>
        <v>34281156</v>
      </c>
      <c r="K41" s="6">
        <f>10986918-200000-300000-1620000+10570430+4590000+3365000+3730000+500000+1300000+1392127-33319</f>
        <v>34281156</v>
      </c>
      <c r="L41" s="7"/>
      <c r="M41" s="7"/>
      <c r="N41" s="7"/>
      <c r="O41" s="7">
        <f>10986918-200000-300000-1620000+10570430+4590000+3365000+3730000+500000+1300000+1392127-33319</f>
        <v>34281156</v>
      </c>
      <c r="P41" s="10">
        <f t="shared" si="7"/>
        <v>34281156</v>
      </c>
      <c r="Q41" s="33"/>
    </row>
    <row r="42" spans="1:17" s="31" customFormat="1" ht="31.9" customHeight="1" x14ac:dyDescent="0.2">
      <c r="A42" s="18" t="s">
        <v>121</v>
      </c>
      <c r="B42" s="11">
        <v>7370</v>
      </c>
      <c r="C42" s="5" t="s">
        <v>9</v>
      </c>
      <c r="D42" s="14" t="s">
        <v>122</v>
      </c>
      <c r="E42" s="6">
        <f>F42</f>
        <v>814623</v>
      </c>
      <c r="F42" s="7">
        <f>39723+10000+114900+50000+600000</f>
        <v>814623</v>
      </c>
      <c r="G42" s="7"/>
      <c r="H42" s="7"/>
      <c r="I42" s="7"/>
      <c r="J42" s="7">
        <f>L42+O42</f>
        <v>2407800</v>
      </c>
      <c r="K42" s="6">
        <v>3057800</v>
      </c>
      <c r="L42" s="7"/>
      <c r="M42" s="7"/>
      <c r="N42" s="7"/>
      <c r="O42" s="7">
        <f>3057800-50000-600000</f>
        <v>2407800</v>
      </c>
      <c r="P42" s="10">
        <f t="shared" si="7"/>
        <v>3222423</v>
      </c>
      <c r="Q42" s="33"/>
    </row>
    <row r="43" spans="1:17" s="31" customFormat="1" ht="43.15" customHeight="1" x14ac:dyDescent="0.2">
      <c r="A43" s="18" t="s">
        <v>79</v>
      </c>
      <c r="B43" s="13">
        <v>7600</v>
      </c>
      <c r="C43" s="5"/>
      <c r="D43" s="9" t="s">
        <v>34</v>
      </c>
      <c r="E43" s="7">
        <f t="shared" ref="E43:O43" si="8">E44</f>
        <v>272000</v>
      </c>
      <c r="F43" s="7">
        <f t="shared" si="8"/>
        <v>272000</v>
      </c>
      <c r="G43" s="7">
        <f t="shared" si="8"/>
        <v>0</v>
      </c>
      <c r="H43" s="7">
        <f t="shared" si="8"/>
        <v>0</v>
      </c>
      <c r="I43" s="7">
        <f t="shared" si="8"/>
        <v>0</v>
      </c>
      <c r="J43" s="7">
        <f t="shared" si="8"/>
        <v>0</v>
      </c>
      <c r="K43" s="7">
        <f t="shared" si="8"/>
        <v>0</v>
      </c>
      <c r="L43" s="7">
        <f t="shared" si="8"/>
        <v>0</v>
      </c>
      <c r="M43" s="7">
        <f t="shared" si="8"/>
        <v>0</v>
      </c>
      <c r="N43" s="7">
        <f t="shared" si="8"/>
        <v>0</v>
      </c>
      <c r="O43" s="7">
        <f t="shared" si="8"/>
        <v>0</v>
      </c>
      <c r="P43" s="10">
        <f t="shared" si="7"/>
        <v>272000</v>
      </c>
      <c r="Q43" s="33"/>
    </row>
    <row r="44" spans="1:17" s="31" customFormat="1" ht="27" customHeight="1" x14ac:dyDescent="0.2">
      <c r="A44" s="18" t="s">
        <v>78</v>
      </c>
      <c r="B44" s="11">
        <v>7693</v>
      </c>
      <c r="C44" s="5" t="s">
        <v>9</v>
      </c>
      <c r="D44" s="14" t="s">
        <v>96</v>
      </c>
      <c r="E44" s="6">
        <f>F44</f>
        <v>272000</v>
      </c>
      <c r="F44" s="6">
        <f>72000+200000</f>
        <v>272000</v>
      </c>
      <c r="G44" s="7"/>
      <c r="H44" s="7"/>
      <c r="I44" s="7"/>
      <c r="J44" s="7">
        <f>L44+O44</f>
        <v>0</v>
      </c>
      <c r="K44" s="7"/>
      <c r="L44" s="7"/>
      <c r="M44" s="7"/>
      <c r="N44" s="7"/>
      <c r="O44" s="7"/>
      <c r="P44" s="10">
        <f t="shared" si="7"/>
        <v>272000</v>
      </c>
      <c r="Q44" s="33"/>
    </row>
    <row r="45" spans="1:17" s="31" customFormat="1" ht="33" customHeight="1" x14ac:dyDescent="0.2">
      <c r="A45" s="18" t="s">
        <v>109</v>
      </c>
      <c r="B45" s="13">
        <v>8100</v>
      </c>
      <c r="C45" s="5"/>
      <c r="D45" s="9" t="s">
        <v>108</v>
      </c>
      <c r="E45" s="7">
        <f>E46</f>
        <v>478000</v>
      </c>
      <c r="F45" s="7">
        <f>F46</f>
        <v>478000</v>
      </c>
      <c r="G45" s="7"/>
      <c r="H45" s="7"/>
      <c r="I45" s="7"/>
      <c r="J45" s="7"/>
      <c r="K45" s="7"/>
      <c r="L45" s="7"/>
      <c r="M45" s="7"/>
      <c r="N45" s="7"/>
      <c r="O45" s="7"/>
      <c r="P45" s="10">
        <f t="shared" si="7"/>
        <v>478000</v>
      </c>
      <c r="Q45" s="33"/>
    </row>
    <row r="46" spans="1:17" s="31" customFormat="1" ht="40.15" customHeight="1" x14ac:dyDescent="0.2">
      <c r="A46" s="18" t="s">
        <v>110</v>
      </c>
      <c r="B46" s="11">
        <v>8110</v>
      </c>
      <c r="C46" s="5" t="s">
        <v>111</v>
      </c>
      <c r="D46" s="14" t="s">
        <v>112</v>
      </c>
      <c r="E46" s="6">
        <f>F46</f>
        <v>478000</v>
      </c>
      <c r="F46" s="6">
        <f>200000+700000-500000+78000</f>
        <v>478000</v>
      </c>
      <c r="G46" s="7"/>
      <c r="H46" s="7"/>
      <c r="I46" s="7"/>
      <c r="J46" s="7"/>
      <c r="K46" s="7"/>
      <c r="L46" s="7"/>
      <c r="M46" s="7"/>
      <c r="N46" s="7"/>
      <c r="O46" s="7"/>
      <c r="P46" s="10">
        <f t="shared" si="7"/>
        <v>478000</v>
      </c>
      <c r="Q46" s="33"/>
    </row>
    <row r="47" spans="1:17" s="31" customFormat="1" ht="40.15" customHeight="1" x14ac:dyDescent="0.2">
      <c r="A47" s="18" t="s">
        <v>140</v>
      </c>
      <c r="B47" s="13">
        <v>8300</v>
      </c>
      <c r="C47" s="5"/>
      <c r="D47" s="14" t="s">
        <v>139</v>
      </c>
      <c r="E47" s="7">
        <f>E48</f>
        <v>18000</v>
      </c>
      <c r="F47" s="7">
        <f>F48</f>
        <v>18000</v>
      </c>
      <c r="G47" s="7"/>
      <c r="H47" s="7"/>
      <c r="I47" s="7"/>
      <c r="J47" s="7"/>
      <c r="K47" s="7"/>
      <c r="L47" s="7"/>
      <c r="M47" s="7"/>
      <c r="N47" s="7"/>
      <c r="O47" s="7"/>
      <c r="P47" s="10">
        <f>E47+J47</f>
        <v>18000</v>
      </c>
      <c r="Q47" s="33"/>
    </row>
    <row r="48" spans="1:17" s="31" customFormat="1" ht="40.15" customHeight="1" x14ac:dyDescent="0.2">
      <c r="A48" s="18" t="s">
        <v>142</v>
      </c>
      <c r="B48" s="11">
        <v>8230</v>
      </c>
      <c r="C48" s="5" t="s">
        <v>143</v>
      </c>
      <c r="D48" s="14" t="s">
        <v>141</v>
      </c>
      <c r="E48" s="6">
        <f>F48</f>
        <v>18000</v>
      </c>
      <c r="F48" s="6">
        <v>18000</v>
      </c>
      <c r="G48" s="7"/>
      <c r="H48" s="7"/>
      <c r="I48" s="7"/>
      <c r="J48" s="7"/>
      <c r="K48" s="7"/>
      <c r="L48" s="7"/>
      <c r="M48" s="7"/>
      <c r="N48" s="7"/>
      <c r="O48" s="7"/>
      <c r="P48" s="10">
        <f>E48+J48</f>
        <v>18000</v>
      </c>
      <c r="Q48" s="33"/>
    </row>
    <row r="49" spans="1:17" s="31" customFormat="1" ht="27" customHeight="1" x14ac:dyDescent="0.2">
      <c r="A49" s="18" t="s">
        <v>77</v>
      </c>
      <c r="B49" s="13">
        <v>8300</v>
      </c>
      <c r="C49" s="5"/>
      <c r="D49" s="9" t="s">
        <v>38</v>
      </c>
      <c r="E49" s="7">
        <f t="shared" ref="E49:O49" si="9">E50</f>
        <v>0</v>
      </c>
      <c r="F49" s="7">
        <f t="shared" si="9"/>
        <v>0</v>
      </c>
      <c r="G49" s="7">
        <f t="shared" si="9"/>
        <v>0</v>
      </c>
      <c r="H49" s="7">
        <f t="shared" si="9"/>
        <v>0</v>
      </c>
      <c r="I49" s="7">
        <f t="shared" si="9"/>
        <v>0</v>
      </c>
      <c r="J49" s="7">
        <f t="shared" si="9"/>
        <v>320900</v>
      </c>
      <c r="K49" s="7">
        <f t="shared" si="9"/>
        <v>0</v>
      </c>
      <c r="L49" s="7">
        <f t="shared" si="9"/>
        <v>320900</v>
      </c>
      <c r="M49" s="7">
        <f t="shared" si="9"/>
        <v>0</v>
      </c>
      <c r="N49" s="7">
        <f t="shared" si="9"/>
        <v>0</v>
      </c>
      <c r="O49" s="7">
        <f t="shared" si="9"/>
        <v>0</v>
      </c>
      <c r="P49" s="10">
        <f t="shared" si="7"/>
        <v>320900</v>
      </c>
      <c r="Q49" s="33"/>
    </row>
    <row r="50" spans="1:17" s="31" customFormat="1" ht="30" customHeight="1" x14ac:dyDescent="0.2">
      <c r="A50" s="18" t="s">
        <v>76</v>
      </c>
      <c r="B50" s="11">
        <v>8330</v>
      </c>
      <c r="C50" s="5" t="s">
        <v>39</v>
      </c>
      <c r="D50" s="14" t="s">
        <v>95</v>
      </c>
      <c r="E50" s="7">
        <f>F50</f>
        <v>0</v>
      </c>
      <c r="F50" s="7"/>
      <c r="G50" s="7"/>
      <c r="H50" s="7"/>
      <c r="I50" s="7"/>
      <c r="J50" s="7">
        <f>L50+O50</f>
        <v>320900</v>
      </c>
      <c r="K50" s="7"/>
      <c r="L50" s="6">
        <f>[1]спецфонд!$X$5</f>
        <v>320900</v>
      </c>
      <c r="M50" s="7"/>
      <c r="N50" s="7"/>
      <c r="O50" s="7"/>
      <c r="P50" s="10">
        <f t="shared" si="7"/>
        <v>320900</v>
      </c>
      <c r="Q50" s="33"/>
    </row>
    <row r="51" spans="1:17" s="31" customFormat="1" ht="51.75" customHeight="1" x14ac:dyDescent="0.2">
      <c r="A51" s="18" t="s">
        <v>92</v>
      </c>
      <c r="B51" s="13">
        <v>9700</v>
      </c>
      <c r="C51" s="5"/>
      <c r="D51" s="9" t="s">
        <v>93</v>
      </c>
      <c r="E51" s="7">
        <f>E52</f>
        <v>4797973</v>
      </c>
      <c r="F51" s="7">
        <f>F52</f>
        <v>4797973</v>
      </c>
      <c r="G51" s="7">
        <f>G52</f>
        <v>0</v>
      </c>
      <c r="H51" s="7">
        <f>H52</f>
        <v>0</v>
      </c>
      <c r="I51" s="7"/>
      <c r="J51" s="7">
        <f t="shared" ref="J51:O51" si="10">J52</f>
        <v>6214324</v>
      </c>
      <c r="K51" s="7">
        <f t="shared" si="10"/>
        <v>6214324</v>
      </c>
      <c r="L51" s="7">
        <f t="shared" si="10"/>
        <v>0</v>
      </c>
      <c r="M51" s="7">
        <f t="shared" si="10"/>
        <v>0</v>
      </c>
      <c r="N51" s="7">
        <f t="shared" si="10"/>
        <v>0</v>
      </c>
      <c r="O51" s="7">
        <f t="shared" si="10"/>
        <v>6214324</v>
      </c>
      <c r="P51" s="10">
        <f t="shared" si="7"/>
        <v>11012297</v>
      </c>
      <c r="Q51" s="33"/>
    </row>
    <row r="52" spans="1:17" s="31" customFormat="1" ht="33" customHeight="1" x14ac:dyDescent="0.2">
      <c r="A52" s="18" t="s">
        <v>94</v>
      </c>
      <c r="B52" s="11">
        <v>9770</v>
      </c>
      <c r="C52" s="5" t="s">
        <v>90</v>
      </c>
      <c r="D52" s="14" t="s">
        <v>42</v>
      </c>
      <c r="E52" s="7">
        <f>F52+I52</f>
        <v>4797973</v>
      </c>
      <c r="F52" s="6">
        <f>181400+3789573+127000+500000+200000</f>
        <v>4797973</v>
      </c>
      <c r="G52" s="7"/>
      <c r="H52" s="7"/>
      <c r="I52" s="7"/>
      <c r="J52" s="7">
        <f>L52+O52</f>
        <v>6214324</v>
      </c>
      <c r="K52" s="6">
        <f>2700000+3035000+479324</f>
        <v>6214324</v>
      </c>
      <c r="L52" s="6"/>
      <c r="M52" s="7"/>
      <c r="N52" s="7"/>
      <c r="O52" s="7">
        <f>2700000+3035000+479324</f>
        <v>6214324</v>
      </c>
      <c r="P52" s="10">
        <f t="shared" si="7"/>
        <v>11012297</v>
      </c>
      <c r="Q52" s="33"/>
    </row>
    <row r="53" spans="1:17" s="31" customFormat="1" ht="49.9" customHeight="1" x14ac:dyDescent="0.2">
      <c r="A53" s="20" t="s">
        <v>114</v>
      </c>
      <c r="B53" s="13">
        <v>9800</v>
      </c>
      <c r="C53" s="8" t="s">
        <v>90</v>
      </c>
      <c r="D53" s="9" t="s">
        <v>113</v>
      </c>
      <c r="E53" s="7">
        <f>F53</f>
        <v>500000</v>
      </c>
      <c r="F53" s="6">
        <f>350000+150000</f>
        <v>500000</v>
      </c>
      <c r="G53" s="7"/>
      <c r="H53" s="7"/>
      <c r="J53" s="7">
        <f>L53+O53</f>
        <v>50000</v>
      </c>
      <c r="K53" s="6">
        <v>50000</v>
      </c>
      <c r="L53" s="6"/>
      <c r="M53" s="7"/>
      <c r="N53" s="7"/>
      <c r="O53" s="7">
        <f>50000</f>
        <v>50000</v>
      </c>
      <c r="P53" s="10">
        <f t="shared" si="7"/>
        <v>550000</v>
      </c>
      <c r="Q53" s="33"/>
    </row>
    <row r="54" spans="1:17" s="31" customFormat="1" ht="18" customHeight="1" x14ac:dyDescent="0.2">
      <c r="A54" s="34"/>
      <c r="B54" s="11"/>
      <c r="C54" s="5"/>
      <c r="D54" s="16" t="s">
        <v>82</v>
      </c>
      <c r="E54" s="17">
        <f>E16+E19+E22+E27+E31+E33+E36+E38+E43+E45+E49+E51+E53+E47</f>
        <v>70815297</v>
      </c>
      <c r="F54" s="17">
        <f t="shared" ref="F54:P54" si="11">F16+F19+F22+F27+F31+F33+F36+F38+F43+F45+F49+F51+F53+F47</f>
        <v>70815297</v>
      </c>
      <c r="G54" s="17">
        <f t="shared" si="11"/>
        <v>32259646</v>
      </c>
      <c r="H54" s="17">
        <f t="shared" si="11"/>
        <v>6814904</v>
      </c>
      <c r="I54" s="17">
        <f t="shared" si="11"/>
        <v>0</v>
      </c>
      <c r="J54" s="17">
        <f t="shared" si="11"/>
        <v>65013026</v>
      </c>
      <c r="K54" s="17">
        <f t="shared" si="11"/>
        <v>62629709</v>
      </c>
      <c r="L54" s="17">
        <f t="shared" si="11"/>
        <v>3033317</v>
      </c>
      <c r="M54" s="17">
        <f t="shared" si="11"/>
        <v>0</v>
      </c>
      <c r="N54" s="17">
        <f t="shared" si="11"/>
        <v>0</v>
      </c>
      <c r="O54" s="17">
        <f t="shared" si="11"/>
        <v>61979709</v>
      </c>
      <c r="P54" s="17">
        <f t="shared" si="11"/>
        <v>135828323</v>
      </c>
      <c r="Q54" s="33"/>
    </row>
    <row r="55" spans="1:17" s="31" customFormat="1" ht="23.25" customHeight="1" x14ac:dyDescent="0.2">
      <c r="A55" s="35"/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</row>
    <row r="56" spans="1:17" s="31" customFormat="1" ht="23.25" customHeight="1" x14ac:dyDescent="0.2">
      <c r="A56" s="35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</row>
    <row r="57" spans="1:17" s="31" customFormat="1" ht="42.6" customHeight="1" x14ac:dyDescent="0.3">
      <c r="A57" s="35"/>
      <c r="D57" s="4" t="s">
        <v>98</v>
      </c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</row>
    <row r="58" spans="1:17" s="31" customFormat="1" ht="27.75" customHeight="1" x14ac:dyDescent="0.2">
      <c r="A58" s="35"/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</row>
  </sheetData>
  <mergeCells count="23">
    <mergeCell ref="B6:P6"/>
    <mergeCell ref="G11:H11"/>
    <mergeCell ref="P10:P13"/>
    <mergeCell ref="B55:P55"/>
    <mergeCell ref="N12:N13"/>
    <mergeCell ref="O11:O13"/>
    <mergeCell ref="F11:F13"/>
    <mergeCell ref="L11:L13"/>
    <mergeCell ref="M11:N11"/>
    <mergeCell ref="A10:A13"/>
    <mergeCell ref="E10:I10"/>
    <mergeCell ref="J10:O10"/>
    <mergeCell ref="I11:I13"/>
    <mergeCell ref="E11:E13"/>
    <mergeCell ref="D10:D13"/>
    <mergeCell ref="K11:K13"/>
    <mergeCell ref="B58:P58"/>
    <mergeCell ref="G12:G13"/>
    <mergeCell ref="H12:H13"/>
    <mergeCell ref="B10:B13"/>
    <mergeCell ref="J11:J13"/>
    <mergeCell ref="M12:M13"/>
    <mergeCell ref="C10:C13"/>
  </mergeCells>
  <phoneticPr fontId="2" type="noConversion"/>
  <printOptions horizontalCentered="1"/>
  <pageMargins left="0.19685039370078741" right="0.19685039370078741" top="0.59055118110236227" bottom="0.43307086614173229" header="0.51181102362204722" footer="0.31496062992125984"/>
  <pageSetup paperSize="9" scale="70" fitToHeight="2" orientation="landscape" horizontalDpi="300" verticalDpi="300" r:id="rId1"/>
  <headerFooter alignWithMargins="0">
    <oddFooter>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B597674-CE8A-4C8A-A871-60F06B76B2E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дод.2  </vt:lpstr>
      <vt:lpstr>дод.3</vt:lpstr>
      <vt:lpstr>'дод.2  '!Заголовки_для_печати</vt:lpstr>
      <vt:lpstr>дод.3!Заголовки_для_печати</vt:lpstr>
      <vt:lpstr>'дод.2  '!Область_печати</vt:lpstr>
      <vt:lpstr>дод.3!Область_печати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Виталий</cp:lastModifiedBy>
  <cp:lastPrinted>2020-12-17T12:23:16Z</cp:lastPrinted>
  <dcterms:created xsi:type="dcterms:W3CDTF">2014-01-17T10:52:16Z</dcterms:created>
  <dcterms:modified xsi:type="dcterms:W3CDTF">2021-02-04T12:30:18Z</dcterms:modified>
</cp:coreProperties>
</file>